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Kulinska-Pluta\Downloads\"/>
    </mc:Choice>
  </mc:AlternateContent>
  <bookViews>
    <workbookView xWindow="0" yWindow="0" windowWidth="23016" windowHeight="9060"/>
  </bookViews>
  <sheets>
    <sheet name="Zał 1,2,4,5,6" sheetId="1" r:id="rId1"/>
    <sheet name="zał 3" sheetId="2" r:id="rId2"/>
  </sheets>
  <calcPr calcId="162913"/>
</workbook>
</file>

<file path=xl/calcChain.xml><?xml version="1.0" encoding="utf-8"?>
<calcChain xmlns="http://schemas.openxmlformats.org/spreadsheetml/2006/main">
  <c r="C32" i="1" l="1"/>
  <c r="C38" i="1"/>
  <c r="C33" i="1"/>
  <c r="D64" i="1"/>
  <c r="D61" i="1"/>
  <c r="E40" i="2"/>
  <c r="F34" i="2"/>
  <c r="D33" i="2"/>
  <c r="E33" i="2" s="1"/>
  <c r="D31" i="2"/>
  <c r="E30" i="2"/>
  <c r="E31" i="2" s="1"/>
  <c r="F29" i="2"/>
  <c r="F36" i="2" s="1"/>
  <c r="D27" i="2"/>
  <c r="E27" i="2" s="1"/>
  <c r="G26" i="2"/>
  <c r="E26" i="2"/>
  <c r="E41" i="2" s="1"/>
  <c r="D26" i="2"/>
  <c r="G25" i="2"/>
  <c r="D25" i="2"/>
  <c r="D24" i="2"/>
  <c r="E23" i="2"/>
  <c r="E24" i="2" s="1"/>
  <c r="F22" i="2"/>
  <c r="F41" i="2" s="1"/>
  <c r="E20" i="2"/>
  <c r="E21" i="2" s="1"/>
  <c r="D19" i="2"/>
  <c r="F19" i="2" s="1"/>
  <c r="F21" i="2" s="1"/>
  <c r="F18" i="2"/>
  <c r="D18" i="2"/>
  <c r="E17" i="2"/>
  <c r="E16" i="2"/>
  <c r="E38" i="2" s="1"/>
  <c r="D14" i="2"/>
  <c r="F14" i="2" s="1"/>
  <c r="E13" i="2"/>
  <c r="E15" i="2" s="1"/>
  <c r="F12" i="2"/>
  <c r="F39" i="2" s="1"/>
  <c r="D10" i="2"/>
  <c r="D11" i="2" s="1"/>
  <c r="D9" i="2"/>
  <c r="E8" i="2"/>
  <c r="F7" i="2"/>
  <c r="F9" i="2" s="1"/>
  <c r="D5" i="2"/>
  <c r="D6" i="2" s="1"/>
  <c r="C148" i="1"/>
  <c r="C144" i="1"/>
  <c r="C142" i="1"/>
  <c r="C138" i="1"/>
  <c r="C150" i="1" s="1"/>
  <c r="E28" i="2" l="1"/>
  <c r="F5" i="2"/>
  <c r="F6" i="2" s="1"/>
  <c r="F10" i="2"/>
  <c r="F11" i="2" s="1"/>
  <c r="E18" i="2"/>
  <c r="D28" i="2"/>
  <c r="E37" i="2"/>
  <c r="E42" i="2" s="1"/>
  <c r="E34" i="2"/>
  <c r="D15" i="2"/>
  <c r="F15" i="2"/>
  <c r="D21" i="2"/>
  <c r="F31" i="2"/>
  <c r="D34" i="2"/>
  <c r="E9" i="2"/>
  <c r="F24" i="2"/>
  <c r="F25" i="2"/>
  <c r="F28" i="2" s="1"/>
  <c r="D50" i="1"/>
  <c r="D48" i="1" s="1"/>
  <c r="D47" i="1" s="1"/>
  <c r="F78" i="1"/>
  <c r="C74" i="1"/>
  <c r="D81" i="1"/>
  <c r="D70" i="1"/>
  <c r="D67" i="1" s="1"/>
  <c r="D55" i="1" s="1"/>
  <c r="E35" i="2" l="1"/>
  <c r="D35" i="2"/>
  <c r="F35" i="2"/>
  <c r="F38" i="2"/>
  <c r="F42" i="2" s="1"/>
  <c r="D42" i="2" s="1"/>
  <c r="D87" i="1" l="1"/>
  <c r="D85" i="1" l="1"/>
  <c r="C82" i="1"/>
  <c r="C80" i="1" s="1"/>
  <c r="D44" i="1"/>
  <c r="D41" i="1" s="1"/>
  <c r="C17" i="1"/>
  <c r="C20" i="1"/>
  <c r="F57" i="1" s="1"/>
  <c r="C123" i="1"/>
  <c r="C127" i="1" s="1"/>
  <c r="C56" i="1"/>
  <c r="C93" i="1"/>
  <c r="C105" i="1" s="1"/>
  <c r="D80" i="1" l="1"/>
  <c r="D79" i="1" s="1"/>
  <c r="D88" i="1" s="1"/>
  <c r="C5" i="1"/>
  <c r="C73" i="1"/>
  <c r="C42" i="1"/>
  <c r="C41" i="1" s="1"/>
  <c r="C132" i="1"/>
  <c r="C134" i="1" s="1"/>
  <c r="D58" i="1"/>
  <c r="D18" i="1"/>
  <c r="D17" i="1" s="1"/>
  <c r="D56" i="1" l="1"/>
  <c r="C22" i="1"/>
  <c r="C27" i="1" s="1"/>
  <c r="C9" i="1"/>
  <c r="C8" i="1" s="1"/>
  <c r="C11" i="1"/>
  <c r="C14" i="1"/>
  <c r="C52" i="1"/>
  <c r="C51" i="1" s="1"/>
  <c r="C88" i="1" s="1"/>
  <c r="C79" i="1"/>
  <c r="C97" i="1"/>
  <c r="C99" i="1"/>
  <c r="C103" i="1"/>
  <c r="F34" i="1" s="1"/>
  <c r="C110" i="1"/>
  <c r="C116" i="1" s="1"/>
  <c r="D112" i="1"/>
  <c r="D116" i="1" s="1"/>
  <c r="F27" i="1" l="1"/>
  <c r="F127" i="1" s="1"/>
  <c r="F88" i="1"/>
  <c r="F134" i="1" l="1"/>
  <c r="G88" i="1"/>
  <c r="G127" i="1"/>
</calcChain>
</file>

<file path=xl/sharedStrings.xml><?xml version="1.0" encoding="utf-8"?>
<sst xmlns="http://schemas.openxmlformats.org/spreadsheetml/2006/main" count="282" uniqueCount="172">
  <si>
    <t>Gospodarka mieszkaniowa</t>
  </si>
  <si>
    <t xml:space="preserve">Wpływy z tytułu odpłatnego nabycia prawa własności oraz prawa użytkowania wieczystego nieruchomości </t>
  </si>
  <si>
    <t>Drogi publiczne gminne</t>
  </si>
  <si>
    <t xml:space="preserve">Transport i łączność </t>
  </si>
  <si>
    <t>Pomoc społeczna</t>
  </si>
  <si>
    <t xml:space="preserve">darowizna pieniężna z przeznaczeniem na pokrycie kosztów wycieczki dla osób niepełnosprawnych </t>
  </si>
  <si>
    <t xml:space="preserve">Otrzymane spadki, zapisy i  darowizny w postaci pieniężnej </t>
  </si>
  <si>
    <t xml:space="preserve">Pozostała działalnośc </t>
  </si>
  <si>
    <t>Dokonuje się zmian w przychodach gminy:</t>
  </si>
  <si>
    <t>1 798 183,80</t>
  </si>
  <si>
    <t>pożyczka pomostowa z WFOŚGW na zadaniie"Budowa wodociągu i kanalizacji sanitarnej ul. Czarka w Żarkach oraz Wysokiej Lelowskiej - Gmina Żarki "</t>
  </si>
  <si>
    <t xml:space="preserve">pożyczka na wyprzedzające finansowanie zadania "Budowa wodociągu i
kanalizacji sanitarnej ul. Czarka w Żarkach oraz Wysokiej Lelowskiej - Gmina Żarki
</t>
  </si>
  <si>
    <t>Paragraf</t>
  </si>
  <si>
    <t>kredyt na zadanie "Budowa wodociągu i kanalizacji sanitarnej ul. Czarka w ĩarkach oraz Wysokiej Lelowskiej - Gmina ĩarki " (po zm. 1.883.609,93 zł)</t>
  </si>
  <si>
    <t>poĪyczka z WFOĝiGW na zadaniie"Budowa wodociągu i kanalizacji sanitarnej ul. Czarka w ĩarkach oraz Wysokiej Lelowskiej - Gmina ĩarki "</t>
  </si>
  <si>
    <t>OGÓŁEM</t>
  </si>
  <si>
    <t>Przychody z zaciągniętych pożyczek i kredytów na rynku krajowym:</t>
  </si>
  <si>
    <t>Dział Rozdz.</t>
  </si>
  <si>
    <t>Nazwa jednostki/zadania</t>
  </si>
  <si>
    <t xml:space="preserve">Zwiększenia </t>
  </si>
  <si>
    <t xml:space="preserve">Zmniejszenia </t>
  </si>
  <si>
    <t xml:space="preserve">Jednostki  nie zaliczane do sektora finansów publicznych </t>
  </si>
  <si>
    <t>801       80110</t>
  </si>
  <si>
    <t xml:space="preserve">dotacja podmiotowa na wydatki bieżące  dla niepublicznego Gimnazjum w Żarkach </t>
  </si>
  <si>
    <t>600          60014</t>
  </si>
  <si>
    <t>dotacja celowa na zadanie majątkowe dla Powiatu Myszkowskiego „Przebudowa chodnika w ciągu drogi powiatowej Nr 3809S ul. Częstochowskiej w Żarkach na odcinku od ul. Mickiewicza do końca zabudowań na długości 240 mb ”</t>
  </si>
  <si>
    <t>900      90017</t>
  </si>
  <si>
    <t>dotacja celowa na finansowanie kosztów realizacji inwestycji dla samorządowego zakładu budżetowego  - Zakładu Usług Komunalnych  w Żarkach</t>
  </si>
  <si>
    <t xml:space="preserve">Jednostki nie zaliczane do sektora finansów publicznych </t>
  </si>
  <si>
    <t>Ogółem:</t>
  </si>
  <si>
    <t>750    75075</t>
  </si>
  <si>
    <t xml:space="preserve">dotacja celowa na realizację zadań publicznych  z zakresu upowszechniania i promocji turystyki w gminie Żarki  (wydatki bieżące) </t>
  </si>
  <si>
    <t>921</t>
  </si>
  <si>
    <t>Kultura i ochrona dziedzictwa narodowego</t>
  </si>
  <si>
    <t>750</t>
  </si>
  <si>
    <t xml:space="preserve">Administracja publiczna </t>
  </si>
  <si>
    <t>Wpływy z usług</t>
  </si>
  <si>
    <t>0830</t>
  </si>
  <si>
    <t>0770</t>
  </si>
  <si>
    <t>0960</t>
  </si>
  <si>
    <t xml:space="preserve">Jednostki   zaliczane do sektora finansów publicznych </t>
  </si>
  <si>
    <t>600    60013</t>
  </si>
  <si>
    <t>Obiekty sportowe</t>
  </si>
  <si>
    <t>Kultura fizyczna</t>
  </si>
  <si>
    <t>wydatki bieżące jednostki - UMiG:</t>
  </si>
  <si>
    <t>Załącznik Nr 1</t>
  </si>
  <si>
    <t>Załącznik Nr 2</t>
  </si>
  <si>
    <t xml:space="preserve">wpływy z biletów za zwiedzanie Muzeum w Starym Młynie - dochody bieżące </t>
  </si>
  <si>
    <t>6260</t>
  </si>
  <si>
    <t>Załącznik Nr 4</t>
  </si>
  <si>
    <t xml:space="preserve">dochody majątkowe ze sprzedaży nieruchomości gminnych </t>
  </si>
  <si>
    <t xml:space="preserve">Gospodarka komunalna i ochrona środowiska 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</si>
  <si>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</si>
  <si>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j.s.t.</t>
  </si>
  <si>
    <t xml:space="preserve">dotacja ze środków UE na zadanie "Montaż instalacji fotowoltaicznych na budynkach użyteczności publicznej w Gminie Żarki" </t>
  </si>
  <si>
    <t>Ochrona powietrza atmosferycznego i klimatu</t>
  </si>
  <si>
    <t xml:space="preserve">wydatki majątkowe na zadanie "Montaż instalacji fotowoltaicznych na budynkach użyteczności publicznej w Gminie Żarki" </t>
  </si>
  <si>
    <t xml:space="preserve">wydatki majątkowe na zadanie "Odnawialne źródła energii dla mieszkańców Gminy Żarki" </t>
  </si>
  <si>
    <t>6250</t>
  </si>
  <si>
    <t>Dotacje celowe w ramach programów finansowych z udziałem środków europejskich oraz środków, o których mowa w art. 5 ust. 3 pkt 5 lit. a i bustawy, lub płatności w ramach budżetu środków europejskich,realizowanych przez j.s.t.</t>
  </si>
  <si>
    <t>wydatki bieżące jednostki - UMiG</t>
  </si>
  <si>
    <t>Drogi publiczne powiatowe</t>
  </si>
  <si>
    <t>Domy i ośrodki kultury, swietlice i kluby</t>
  </si>
  <si>
    <t>na zadania statutowe</t>
  </si>
  <si>
    <t xml:space="preserve">na zadania statutowe </t>
  </si>
  <si>
    <t>dochody bieżące - pomoc finansowa powiatu myszkowskiego na zadanie "Wdrożenie pilotażowego systemu roweru miejskiego na terenie Gminy Żarki i Gminy Myszków leżących na terenie powiatu myszkowskiego"</t>
  </si>
  <si>
    <t>2710</t>
  </si>
  <si>
    <t>Dział</t>
  </si>
  <si>
    <t>Źródło dochodu</t>
  </si>
  <si>
    <t>Zwiększenia</t>
  </si>
  <si>
    <t>Zmniejszenia</t>
  </si>
  <si>
    <t>Treść</t>
  </si>
  <si>
    <t>Rozdz.</t>
  </si>
  <si>
    <t>Paragr.</t>
  </si>
  <si>
    <r>
      <rPr>
        <b/>
        <sz val="9"/>
        <rFont val="Times New Roman"/>
        <family val="1"/>
        <charset val="238"/>
      </rPr>
      <t>Przychody z zaciągniętych pożyczek na finansowanie zadań realizowanych z udziałem środków pochodzących z budżetu Unii Europejskiej</t>
    </r>
  </si>
  <si>
    <t>Pożyczki udzielone na finansowanie zadań realizowanych z udziałem środków z UE</t>
  </si>
  <si>
    <t>Dotacja celowa otrzymana z tytułu pomocy finansowej udzielanej między j.s.t. na dofinansowanie własnych działań bieżących</t>
  </si>
  <si>
    <t xml:space="preserve">dotacja celowa na zadanie majątkowe dla Powiatu Myszkowskiego  „Budowa chodnika w Ostrowie" </t>
  </si>
  <si>
    <t>dotacja podmiotowa dla samorządowej instytucji kultury - MGOK</t>
  </si>
  <si>
    <t>Oświata i wychowanie</t>
  </si>
  <si>
    <t xml:space="preserve">Dokonuje się zwiększenia środków na dotacje o kwotę 370.000 zł: </t>
  </si>
  <si>
    <t xml:space="preserve">wydatki majątkowe na zadanie  "Budowa sieci wodociągowej i kanalizacyjnej na terenie Osiedla 600- lecia  oraz w ul. Chryzantem i Leśniowskiej w Gminie Żarki" </t>
  </si>
  <si>
    <t>Gospodarka ściekowa i ochrona wód</t>
  </si>
  <si>
    <t xml:space="preserve">dotacja ze środków WFOŚ na zadanie "Budowa sieci wodociągowej i kanalizacyjnej na terenie Osiedla 600- lecia  oraz w ul. Chryzantem i Leśniowskiej w Gminie Żarki" </t>
  </si>
  <si>
    <t>6280</t>
  </si>
  <si>
    <t xml:space="preserve">Środki otrzymane od pozostałych jednostek zaliczanych do sektora finansów publicznych na finansowanie lub dofinansowanie kosztów realizacji inwestycji i zakupów inwestycyjnych jednostek zaliczanych do sektora finansów publicznych 
</t>
  </si>
  <si>
    <t>Załącznik Nr 5</t>
  </si>
  <si>
    <r>
      <rPr>
        <b/>
        <sz val="10"/>
        <rFont val="Times New Roman"/>
        <family val="1"/>
        <charset val="238"/>
      </rPr>
      <t>Przychody z zaciągniętych pożyczek na finansowanie zadań realizowanych z udziałem środków pochodzących z budżetu Unii Europejskiej</t>
    </r>
  </si>
  <si>
    <t>Dokonuje się zwiększenia przychodów gminy o kwotę 772.669,58:</t>
  </si>
  <si>
    <t xml:space="preserve">pożyczka z WFOŚGW na zadaniie"Budowa sieci wodociągowej i kanalizacyjnej na terenie Osiedla 600- lecia  oraz w ul. Chryzantem i Leśniowskiej w Gminie Żarki" </t>
  </si>
  <si>
    <t>Dotacje otrzymane z państwowych funduszy celowych na finansowanie lub dofinansowanie kosztów realizacji inwestycji i zakupów inwestycyjnych jednostek sektora finansów publicznych</t>
  </si>
  <si>
    <t>6630</t>
  </si>
  <si>
    <t>Dotacje celowe otrzymane z samorządu województwa na inwestycje i zakupy inwestycyjne realizowane na podstawie porozumień między j.s.t.</t>
  </si>
  <si>
    <t xml:space="preserve">dotacja z budżetu Województwa Śląskiego w ramach konkursu "Inicjatywa Sołecka", w tym na zadania: Budowa placu zabaw w sołectwie Kotowice – Gmina Żarki 20.000 zł, Budowa placu zabaw wraz z zagospodarowaniem terenu rekreacyjnego w sołectwie Wysoka Lelowska 20.000 zł, Budowa placu zabaw wraz z zagospodarowaniem terenu rekreacyjnego w sołectwie Czatachowa
</t>
  </si>
  <si>
    <t>wydatki majątkowe na zadanie "Budowa placu zabaw wraz z zagospodarowaniem terenu rekreacyjnego w sołectwie Czatachowa"</t>
  </si>
  <si>
    <t>wydatki majątkowe na zadanie "Budowa placu zabaw wraz z zagospodarowaniem terenu rekreacyjnego w sołectwie Wysoka Lelowska "</t>
  </si>
  <si>
    <t xml:space="preserve">wydatki majątkowe na zadanie: Budowa oświetlenia przy boiskiu wielofunkcyjnym w Kotowicach (z f. sołeckiego) </t>
  </si>
  <si>
    <t>wydatki bieżące jednostki - UMiG:</t>
  </si>
  <si>
    <t xml:space="preserve">na wynagrodzenia </t>
  </si>
  <si>
    <t xml:space="preserve">Dokonuje się zwiększenia środków na dotacje o kwotę 10.000 zł: </t>
  </si>
  <si>
    <t xml:space="preserve">pożyczka dla stowarzyszenia LKS Zieloni Żarki na zadanie: Doposażenie placów zabaw na terenie Żarek (po zmianach 73.383,03 zł) 
</t>
  </si>
  <si>
    <t xml:space="preserve">wydatki majątkowe na zadanie "Budowa placu zabaw w sołectwie Kotowice – Gmina Żarki" (f.sołecki) </t>
  </si>
  <si>
    <t xml:space="preserve">wydatki majątkowe na zadania realizowane w ramach funduszu sołeckiego </t>
  </si>
  <si>
    <t xml:space="preserve">na zadania statutowe (remont toalety w sołectwie Wysoka Lel. w ramach f. sołeckiego) </t>
  </si>
  <si>
    <t>75095</t>
  </si>
  <si>
    <t xml:space="preserve">pozostała działalność </t>
  </si>
  <si>
    <t xml:space="preserve">na zadania statutowe (zadania z f. sołeckiego) </t>
  </si>
  <si>
    <t>Dokonuje się zwiększenia dochodów gminy o kwotę 60.000 zł w następujących źródłach dochodów:</t>
  </si>
  <si>
    <t>Dokonuje się zwiększenia wydatków gminy o kwotę 48.215,97 zł na realizację następujących zadań:</t>
  </si>
  <si>
    <t>Dokonuje się zwiększenia rozchodów gminy o kwotę 11.784,03 zł :</t>
  </si>
  <si>
    <t>Załącznik Nr 6</t>
  </si>
  <si>
    <t xml:space="preserve">Załącznik Nr 3 </t>
  </si>
  <si>
    <t xml:space="preserve">Plan wydatków na przedsięwzięcia realizowane w ramach funduszu sołeckiego w 2019 r. </t>
  </si>
  <si>
    <t>Sołectwo</t>
  </si>
  <si>
    <t xml:space="preserve">Nazwa zadania </t>
  </si>
  <si>
    <t xml:space="preserve">Klasyfikacja wyd. </t>
  </si>
  <si>
    <t xml:space="preserve">kwota </t>
  </si>
  <si>
    <t xml:space="preserve"> w tym wydatki:</t>
  </si>
  <si>
    <t>zmiana majątkowe</t>
  </si>
  <si>
    <t xml:space="preserve">Dz. Rozdz. </t>
  </si>
  <si>
    <t>bieżące</t>
  </si>
  <si>
    <t>majątkowe</t>
  </si>
  <si>
    <t>CZATACHOWA</t>
  </si>
  <si>
    <t>Budowa wiaty wolnostojącej w Czatachowie</t>
  </si>
  <si>
    <t>900 90095</t>
  </si>
  <si>
    <t>750 75095</t>
  </si>
  <si>
    <t>RAZEM</t>
  </si>
  <si>
    <t>JAROSZÓW</t>
  </si>
  <si>
    <t>Budowa placu zabaw w Jaroszowie</t>
  </si>
  <si>
    <t>Wycieczka dla mieszkańców sołectwa Jaroszów</t>
  </si>
  <si>
    <t>JAWORZNIK</t>
  </si>
  <si>
    <t>Budowa amfiteatru dla organizacji występów artystycznych w Jaworzniku</t>
  </si>
  <si>
    <t>KOTOWICE</t>
  </si>
  <si>
    <t>Budowa oświetlenia przy boisku wielofunkcyjnym w Kotowicach</t>
  </si>
  <si>
    <t>926 92601</t>
  </si>
  <si>
    <t>Imprezy integracyjne dla mieszkańców sołectwa Kotowice</t>
  </si>
  <si>
    <t>Budowa placu zabaw w sołectwie Kotowice – Gmina Żarki</t>
  </si>
  <si>
    <t>OSTRÓW</t>
  </si>
  <si>
    <t>Wymiana zniszczonego ogrodzenia wokół budynku przy ul. Szkolnej 1 w Ostrowie</t>
  </si>
  <si>
    <t>Organizacja imprez okolicznościowych w Ostrowie</t>
  </si>
  <si>
    <t>PRZYBYNÓW</t>
  </si>
  <si>
    <t>Budowa wiaty wraz ze stołami i ławami w Przybynowie</t>
  </si>
  <si>
    <t>Impreza plenerowa dla mieszkańców sołectwa Przybynów</t>
  </si>
  <si>
    <t>SULISZOWICE</t>
  </si>
  <si>
    <t>Budowa chodników i miejsc parkingowych przy Świetlicy Wiejskiej w Suliszowicach</t>
  </si>
  <si>
    <t>921 92109</t>
  </si>
  <si>
    <t>Organizacja imprez okolicznościowych w Suliszowicach</t>
  </si>
  <si>
    <t>WYSOKA LELOWSKA</t>
  </si>
  <si>
    <t>Budowa altanki wolnostojącej wraz z wybrukowaniem terenu w Wysokiej Lelowskiej</t>
  </si>
  <si>
    <t>Remont toalety w Świetlicy Wiejskiej w Wysokiej Lelowskiej</t>
  </si>
  <si>
    <t>Piknik Rodzinny w miejscowości Wysoka Lelowska</t>
  </si>
  <si>
    <t>ZABORZE</t>
  </si>
  <si>
    <t>Budowa chodnika w ul. Jurajskiej w Zaborzu</t>
  </si>
  <si>
    <t>600 60016</t>
  </si>
  <si>
    <t>Organizacja imprezy okolicznościowej w Zaborzu</t>
  </si>
  <si>
    <t>ZAWADA</t>
  </si>
  <si>
    <t>Remont ogrodzenia przy Szkole Podstawowej w Zawadzie (dwie strony)</t>
  </si>
  <si>
    <t>801 80195</t>
  </si>
  <si>
    <t>Wycieczka dla mieszkańców sołectwa Zawada</t>
  </si>
  <si>
    <t xml:space="preserve">OGŁÓŁEM FUNDUSZ SOŁECKI :  </t>
  </si>
  <si>
    <t>60016</t>
  </si>
  <si>
    <t>90095</t>
  </si>
  <si>
    <t>92601</t>
  </si>
  <si>
    <t>80195</t>
  </si>
  <si>
    <t>92109</t>
  </si>
  <si>
    <t>wydatki majątkowe na dotację dla powiatu myszkowskiego  z przeznaczeniem na budowę chodnika w Przybynowie</t>
  </si>
  <si>
    <t xml:space="preserve">dotacja celowa na zadanie majątkowe dla Powiatu Myszkowskiego „Budowa chodnika w ciągu drogi powiatowej nr 3809S w m. Przybynów w ramach przebudowy drogi” </t>
  </si>
  <si>
    <t>dotacja celowa na zadanie majątkowe dla Powiatu Myszkowskiego „Rozbudowa drogi powiatowej Nr 3805 S od skrzyżowania DW 791 Masłońskie - Ostrów - Przybynów do skrzyżowania z DP 3809S o chodnik - Usprawnienie i poprawa bezpieczeństwa ruchu drogowego”</t>
  </si>
  <si>
    <t>921       92109</t>
  </si>
  <si>
    <t>Oczyszczanie miast i wsi</t>
  </si>
  <si>
    <t xml:space="preserve">Utrzymanie zieleni w miastach i gminach </t>
  </si>
  <si>
    <t>Handel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</si>
</sst>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,##0.00\ _z_ł"/>
  </numFmts>
  <fonts count="3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u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u/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u/>
      <sz val="9"/>
      <color rgb="FFFF0000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sz val="10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b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/>
    <xf numFmtId="165" fontId="5" fillId="0" borderId="0" xfId="0" applyNumberFormat="1" applyFont="1"/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4" fontId="5" fillId="0" borderId="0" xfId="0" applyNumberFormat="1" applyFont="1"/>
    <xf numFmtId="165" fontId="6" fillId="0" borderId="11" xfId="0" applyNumberFormat="1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right"/>
    </xf>
    <xf numFmtId="165" fontId="4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0" xfId="0" applyFont="1"/>
    <xf numFmtId="164" fontId="9" fillId="0" borderId="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5" fontId="5" fillId="0" borderId="11" xfId="0" applyNumberFormat="1" applyFont="1" applyFill="1" applyBorder="1" applyAlignment="1"/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5" fontId="4" fillId="0" borderId="11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left" vertical="top"/>
    </xf>
    <xf numFmtId="165" fontId="4" fillId="0" borderId="2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165" fontId="18" fillId="0" borderId="11" xfId="0" applyNumberFormat="1" applyFont="1" applyFill="1" applyBorder="1" applyAlignment="1">
      <alignment vertical="center"/>
    </xf>
    <xf numFmtId="0" fontId="18" fillId="0" borderId="0" xfId="0" applyFont="1"/>
    <xf numFmtId="0" fontId="2" fillId="0" borderId="1" xfId="0" applyFont="1" applyFill="1" applyBorder="1" applyAlignment="1">
      <alignment horizontal="left" vertical="top" wrapText="1"/>
    </xf>
    <xf numFmtId="165" fontId="18" fillId="0" borderId="1" xfId="0" applyNumberFormat="1" applyFont="1" applyFill="1" applyBorder="1" applyAlignment="1">
      <alignment horizontal="right" vertical="top" wrapText="1"/>
    </xf>
    <xf numFmtId="165" fontId="18" fillId="0" borderId="11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top" wrapText="1"/>
    </xf>
    <xf numFmtId="165" fontId="23" fillId="0" borderId="1" xfId="0" applyNumberFormat="1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left" vertical="top"/>
    </xf>
    <xf numFmtId="0" fontId="22" fillId="0" borderId="7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165" fontId="21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wrapText="1"/>
    </xf>
    <xf numFmtId="165" fontId="20" fillId="0" borderId="11" xfId="0" applyNumberFormat="1" applyFont="1" applyBorder="1" applyAlignment="1">
      <alignment horizontal="right"/>
    </xf>
    <xf numFmtId="0" fontId="20" fillId="0" borderId="0" xfId="0" applyFont="1"/>
    <xf numFmtId="0" fontId="20" fillId="0" borderId="0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165" fontId="22" fillId="0" borderId="1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164" fontId="21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164" fontId="21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4" fontId="21" fillId="0" borderId="0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165" fontId="13" fillId="0" borderId="1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4" fontId="18" fillId="0" borderId="0" xfId="0" applyNumberFormat="1" applyFont="1" applyFill="1" applyBorder="1" applyAlignment="1">
      <alignment horizontal="left" vertical="top"/>
    </xf>
    <xf numFmtId="165" fontId="18" fillId="0" borderId="4" xfId="0" applyNumberFormat="1" applyFont="1" applyFill="1" applyBorder="1" applyAlignment="1">
      <alignment horizontal="right" vertical="center" wrapText="1"/>
    </xf>
    <xf numFmtId="165" fontId="18" fillId="0" borderId="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29" fillId="0" borderId="0" xfId="0" applyFont="1" applyAlignment="1">
      <alignment vertical="center"/>
    </xf>
    <xf numFmtId="0" fontId="31" fillId="0" borderId="27" xfId="0" applyFont="1" applyBorder="1"/>
    <xf numFmtId="0" fontId="27" fillId="0" borderId="0" xfId="0" applyFont="1"/>
    <xf numFmtId="49" fontId="30" fillId="0" borderId="31" xfId="0" applyNumberFormat="1" applyFont="1" applyBorder="1" applyAlignment="1">
      <alignment horizontal="center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165" fontId="27" fillId="0" borderId="0" xfId="0" applyNumberFormat="1" applyFont="1"/>
    <xf numFmtId="0" fontId="27" fillId="0" borderId="26" xfId="0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right" vertical="center" wrapText="1"/>
    </xf>
    <xf numFmtId="0" fontId="27" fillId="0" borderId="26" xfId="0" applyFont="1" applyBorder="1" applyAlignment="1">
      <alignment vertical="center"/>
    </xf>
    <xf numFmtId="4" fontId="27" fillId="0" borderId="27" xfId="0" applyNumberFormat="1" applyFont="1" applyBorder="1" applyAlignment="1">
      <alignment vertical="center"/>
    </xf>
    <xf numFmtId="0" fontId="27" fillId="0" borderId="11" xfId="0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right" vertical="center" wrapText="1"/>
    </xf>
    <xf numFmtId="4" fontId="27" fillId="0" borderId="11" xfId="0" applyNumberFormat="1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32" fillId="0" borderId="30" xfId="0" applyFont="1" applyBorder="1" applyAlignment="1">
      <alignment horizontal="right" vertical="center" wrapText="1"/>
    </xf>
    <xf numFmtId="49" fontId="30" fillId="0" borderId="30" xfId="0" applyNumberFormat="1" applyFont="1" applyBorder="1" applyAlignment="1">
      <alignment horizontal="center" vertical="center"/>
    </xf>
    <xf numFmtId="4" fontId="32" fillId="0" borderId="30" xfId="0" applyNumberFormat="1" applyFont="1" applyBorder="1" applyAlignment="1">
      <alignment horizontal="right" vertical="center" wrapText="1"/>
    </xf>
    <xf numFmtId="4" fontId="30" fillId="0" borderId="30" xfId="0" applyNumberFormat="1" applyFont="1" applyBorder="1" applyAlignment="1">
      <alignment vertical="center"/>
    </xf>
    <xf numFmtId="4" fontId="30" fillId="0" borderId="31" xfId="0" applyNumberFormat="1" applyFont="1" applyBorder="1" applyAlignment="1">
      <alignment vertical="center"/>
    </xf>
    <xf numFmtId="165" fontId="30" fillId="0" borderId="0" xfId="0" applyNumberFormat="1" applyFont="1"/>
    <xf numFmtId="0" fontId="30" fillId="0" borderId="0" xfId="0" applyFont="1"/>
    <xf numFmtId="0" fontId="27" fillId="0" borderId="12" xfId="0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vertical="center"/>
    </xf>
    <xf numFmtId="4" fontId="27" fillId="0" borderId="35" xfId="0" applyNumberFormat="1" applyFont="1" applyBorder="1" applyAlignment="1">
      <alignment vertical="center"/>
    </xf>
    <xf numFmtId="0" fontId="32" fillId="0" borderId="36" xfId="0" applyFont="1" applyBorder="1" applyAlignment="1">
      <alignment horizontal="right" vertical="center" wrapText="1"/>
    </xf>
    <xf numFmtId="49" fontId="27" fillId="0" borderId="36" xfId="0" applyNumberFormat="1" applyFont="1" applyBorder="1" applyAlignment="1">
      <alignment horizontal="center" vertical="center"/>
    </xf>
    <xf numFmtId="4" fontId="32" fillId="0" borderId="36" xfId="0" applyNumberFormat="1" applyFont="1" applyBorder="1" applyAlignment="1">
      <alignment horizontal="right" vertical="center" wrapText="1"/>
    </xf>
    <xf numFmtId="4" fontId="30" fillId="0" borderId="36" xfId="0" applyNumberFormat="1" applyFont="1" applyBorder="1" applyAlignment="1">
      <alignment vertical="center"/>
    </xf>
    <xf numFmtId="4" fontId="30" fillId="0" borderId="37" xfId="0" applyNumberFormat="1" applyFont="1" applyBorder="1" applyAlignment="1">
      <alignment vertical="center"/>
    </xf>
    <xf numFmtId="49" fontId="27" fillId="0" borderId="30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 wrapText="1"/>
    </xf>
    <xf numFmtId="49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right" vertical="center" wrapText="1"/>
    </xf>
    <xf numFmtId="0" fontId="33" fillId="0" borderId="12" xfId="0" applyFont="1" applyBorder="1" applyAlignment="1">
      <alignment vertical="center"/>
    </xf>
    <xf numFmtId="4" fontId="33" fillId="0" borderId="35" xfId="0" applyNumberFormat="1" applyFont="1" applyBorder="1" applyAlignment="1">
      <alignment vertical="center"/>
    </xf>
    <xf numFmtId="165" fontId="33" fillId="0" borderId="0" xfId="0" applyNumberFormat="1" applyFont="1"/>
    <xf numFmtId="0" fontId="33" fillId="0" borderId="0" xfId="0" applyFont="1"/>
    <xf numFmtId="0" fontId="33" fillId="0" borderId="11" xfId="0" applyFon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33" fillId="0" borderId="11" xfId="0" applyNumberFormat="1" applyFont="1" applyBorder="1" applyAlignment="1">
      <alignment horizontal="right" vertical="center" wrapText="1"/>
    </xf>
    <xf numFmtId="4" fontId="33" fillId="0" borderId="11" xfId="0" applyNumberFormat="1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49" fontId="33" fillId="0" borderId="36" xfId="0" applyNumberFormat="1" applyFont="1" applyBorder="1" applyAlignment="1">
      <alignment horizontal="center" vertical="center"/>
    </xf>
    <xf numFmtId="4" fontId="33" fillId="0" borderId="36" xfId="0" applyNumberFormat="1" applyFont="1" applyBorder="1" applyAlignment="1">
      <alignment horizontal="right" vertical="center" wrapText="1"/>
    </xf>
    <xf numFmtId="4" fontId="33" fillId="0" borderId="36" xfId="0" applyNumberFormat="1" applyFont="1" applyBorder="1" applyAlignment="1">
      <alignment vertical="center"/>
    </xf>
    <xf numFmtId="4" fontId="33" fillId="0" borderId="37" xfId="0" applyNumberFormat="1" applyFont="1" applyBorder="1" applyAlignment="1">
      <alignment vertical="center"/>
    </xf>
    <xf numFmtId="4" fontId="32" fillId="0" borderId="37" xfId="0" applyNumberFormat="1" applyFont="1" applyBorder="1" applyAlignment="1">
      <alignment vertical="center"/>
    </xf>
    <xf numFmtId="4" fontId="33" fillId="0" borderId="26" xfId="0" applyNumberFormat="1" applyFont="1" applyBorder="1" applyAlignment="1">
      <alignment horizontal="right" vertical="center" wrapText="1"/>
    </xf>
    <xf numFmtId="4" fontId="27" fillId="0" borderId="26" xfId="0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4" fontId="27" fillId="0" borderId="34" xfId="0" applyNumberFormat="1" applyFont="1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right" vertical="center" wrapText="1"/>
    </xf>
    <xf numFmtId="49" fontId="33" fillId="0" borderId="38" xfId="0" applyNumberFormat="1" applyFont="1" applyBorder="1"/>
    <xf numFmtId="4" fontId="32" fillId="0" borderId="38" xfId="0" applyNumberFormat="1" applyFont="1" applyBorder="1" applyAlignment="1">
      <alignment horizontal="right" vertical="center" wrapText="1"/>
    </xf>
    <xf numFmtId="4" fontId="32" fillId="0" borderId="39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49" fontId="35" fillId="0" borderId="12" xfId="0" applyNumberFormat="1" applyFont="1" applyBorder="1"/>
    <xf numFmtId="4" fontId="36" fillId="0" borderId="0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9" fontId="35" fillId="0" borderId="11" xfId="0" applyNumberFormat="1" applyFont="1" applyBorder="1"/>
    <xf numFmtId="0" fontId="35" fillId="0" borderId="0" xfId="0" applyFont="1"/>
    <xf numFmtId="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9" fontId="36" fillId="0" borderId="11" xfId="0" applyNumberFormat="1" applyFont="1" applyBorder="1"/>
    <xf numFmtId="4" fontId="36" fillId="0" borderId="0" xfId="0" applyNumberFormat="1" applyFont="1"/>
    <xf numFmtId="4" fontId="36" fillId="0" borderId="0" xfId="0" applyNumberFormat="1" applyFont="1" applyAlignment="1">
      <alignment vertical="center"/>
    </xf>
    <xf numFmtId="49" fontId="27" fillId="0" borderId="11" xfId="0" applyNumberFormat="1" applyFont="1" applyBorder="1"/>
    <xf numFmtId="0" fontId="27" fillId="0" borderId="0" xfId="0" applyFont="1" applyAlignment="1">
      <alignment vertical="center"/>
    </xf>
    <xf numFmtId="0" fontId="33" fillId="0" borderId="0" xfId="0" applyFont="1" applyAlignment="1">
      <alignment wrapText="1"/>
    </xf>
    <xf numFmtId="0" fontId="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165" fontId="20" fillId="0" borderId="8" xfId="0" applyNumberFormat="1" applyFont="1" applyFill="1" applyBorder="1" applyAlignment="1">
      <alignment vertical="center" wrapText="1"/>
    </xf>
    <xf numFmtId="165" fontId="21" fillId="0" borderId="9" xfId="0" applyNumberFormat="1" applyFont="1" applyFill="1" applyBorder="1" applyAlignment="1">
      <alignment vertical="top"/>
    </xf>
    <xf numFmtId="165" fontId="21" fillId="0" borderId="8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165" fontId="4" fillId="0" borderId="8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left" vertical="top"/>
    </xf>
    <xf numFmtId="165" fontId="5" fillId="0" borderId="8" xfId="0" applyNumberFormat="1" applyFont="1" applyFill="1" applyBorder="1" applyAlignment="1">
      <alignment horizontal="right" vertical="top" wrapText="1"/>
    </xf>
    <xf numFmtId="165" fontId="13" fillId="0" borderId="8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top"/>
    </xf>
    <xf numFmtId="165" fontId="21" fillId="0" borderId="17" xfId="0" applyNumberFormat="1" applyFont="1" applyFill="1" applyBorder="1" applyAlignment="1">
      <alignment vertical="center" wrapText="1"/>
    </xf>
    <xf numFmtId="165" fontId="21" fillId="0" borderId="18" xfId="0" applyNumberFormat="1" applyFont="1" applyFill="1" applyBorder="1" applyAlignment="1">
      <alignment vertical="top"/>
    </xf>
    <xf numFmtId="165" fontId="4" fillId="0" borderId="13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right" vertical="top"/>
    </xf>
    <xf numFmtId="165" fontId="4" fillId="2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top"/>
    </xf>
    <xf numFmtId="165" fontId="5" fillId="0" borderId="8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vertical="center" wrapText="1"/>
    </xf>
    <xf numFmtId="165" fontId="5" fillId="0" borderId="9" xfId="0" applyNumberFormat="1" applyFont="1" applyFill="1" applyBorder="1" applyAlignment="1">
      <alignment vertical="top"/>
    </xf>
    <xf numFmtId="165" fontId="21" fillId="0" borderId="8" xfId="0" applyNumberFormat="1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top"/>
    </xf>
    <xf numFmtId="165" fontId="13" fillId="0" borderId="8" xfId="0" applyNumberFormat="1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/>
    </xf>
    <xf numFmtId="165" fontId="18" fillId="0" borderId="8" xfId="0" applyNumberFormat="1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right" vertical="top"/>
    </xf>
    <xf numFmtId="165" fontId="20" fillId="0" borderId="8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right" vertical="top"/>
    </xf>
    <xf numFmtId="165" fontId="5" fillId="0" borderId="15" xfId="0" applyNumberFormat="1" applyFont="1" applyFill="1" applyBorder="1" applyAlignment="1">
      <alignment vertical="center" wrapText="1"/>
    </xf>
    <xf numFmtId="165" fontId="5" fillId="0" borderId="16" xfId="0" applyNumberFormat="1" applyFont="1" applyFill="1" applyBorder="1" applyAlignment="1">
      <alignment vertical="top"/>
    </xf>
    <xf numFmtId="165" fontId="18" fillId="0" borderId="8" xfId="0" applyNumberFormat="1" applyFont="1" applyFill="1" applyBorder="1" applyAlignment="1">
      <alignment vertical="center" wrapText="1"/>
    </xf>
    <xf numFmtId="165" fontId="18" fillId="0" borderId="9" xfId="0" applyNumberFormat="1" applyFont="1" applyFill="1" applyBorder="1" applyAlignment="1">
      <alignment vertical="top"/>
    </xf>
    <xf numFmtId="165" fontId="22" fillId="0" borderId="8" xfId="0" applyNumberFormat="1" applyFont="1" applyFill="1" applyBorder="1" applyAlignment="1">
      <alignment vertical="center" wrapText="1"/>
    </xf>
    <xf numFmtId="165" fontId="22" fillId="0" borderId="9" xfId="0" applyNumberFormat="1" applyFont="1" applyFill="1" applyBorder="1" applyAlignment="1">
      <alignment vertical="top"/>
    </xf>
    <xf numFmtId="165" fontId="21" fillId="0" borderId="15" xfId="0" applyNumberFormat="1" applyFont="1" applyFill="1" applyBorder="1" applyAlignment="1">
      <alignment vertical="center" wrapText="1"/>
    </xf>
    <xf numFmtId="165" fontId="21" fillId="0" borderId="16" xfId="0" applyNumberFormat="1" applyFont="1" applyFill="1" applyBorder="1" applyAlignment="1">
      <alignment vertical="top"/>
    </xf>
    <xf numFmtId="165" fontId="20" fillId="0" borderId="13" xfId="0" applyNumberFormat="1" applyFont="1" applyBorder="1" applyAlignment="1"/>
    <xf numFmtId="165" fontId="21" fillId="0" borderId="14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/>
    </xf>
    <xf numFmtId="165" fontId="12" fillId="2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19" xfId="0" applyFont="1" applyBorder="1" applyAlignment="1">
      <alignment horizontal="justify"/>
    </xf>
    <xf numFmtId="0" fontId="3" fillId="0" borderId="19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horizontal="right" vertical="center"/>
    </xf>
    <xf numFmtId="165" fontId="4" fillId="0" borderId="9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165" fontId="3" fillId="0" borderId="8" xfId="0" applyNumberFormat="1" applyFont="1" applyFill="1" applyBorder="1" applyAlignment="1">
      <alignment horizontal="right" vertical="top" wrapText="1"/>
    </xf>
    <xf numFmtId="165" fontId="4" fillId="0" borderId="4" xfId="0" applyNumberFormat="1" applyFont="1" applyFill="1" applyBorder="1" applyAlignment="1">
      <alignment horizontal="right" vertical="top" wrapText="1"/>
    </xf>
    <xf numFmtId="0" fontId="11" fillId="0" borderId="2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165" fontId="10" fillId="0" borderId="8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/>
    </xf>
    <xf numFmtId="165" fontId="2" fillId="0" borderId="8" xfId="0" applyNumberFormat="1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/>
    </xf>
    <xf numFmtId="165" fontId="11" fillId="0" borderId="8" xfId="0" applyNumberFormat="1" applyFont="1" applyFill="1" applyBorder="1" applyAlignment="1">
      <alignment horizontal="right" vertical="top" wrapText="1"/>
    </xf>
    <xf numFmtId="0" fontId="32" fillId="0" borderId="33" xfId="0" applyFont="1" applyBorder="1" applyAlignment="1">
      <alignment horizontal="left" vertical="center" wrapText="1"/>
    </xf>
    <xf numFmtId="0" fontId="27" fillId="0" borderId="21" xfId="0" applyFont="1" applyBorder="1" applyAlignment="1">
      <alignment wrapText="1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49" fontId="30" fillId="0" borderId="25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30" fillId="0" borderId="26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abSelected="1" topLeftCell="A88" zoomScale="115" zoomScaleNormal="115" workbookViewId="0">
      <selection activeCell="D28" sqref="D28"/>
    </sheetView>
  </sheetViews>
  <sheetFormatPr defaultColWidth="9.33203125" defaultRowHeight="13.2" x14ac:dyDescent="0.25"/>
  <cols>
    <col min="1" max="1" width="10.33203125" customWidth="1"/>
    <col min="2" max="2" width="57.77734375" customWidth="1"/>
    <col min="3" max="3" width="15.109375" customWidth="1"/>
    <col min="4" max="4" width="11.77734375" style="10" customWidth="1"/>
    <col min="5" max="5" width="2.44140625" style="9" customWidth="1"/>
    <col min="6" max="6" width="16.33203125" hidden="1" customWidth="1"/>
    <col min="7" max="7" width="15.33203125" hidden="1" customWidth="1"/>
  </cols>
  <sheetData>
    <row r="1" spans="1:6" s="223" customFormat="1" ht="35.25" customHeight="1" x14ac:dyDescent="0.3">
      <c r="A1" s="65"/>
      <c r="D1" s="25" t="s">
        <v>45</v>
      </c>
      <c r="E1" s="11"/>
      <c r="F1" s="224"/>
    </row>
    <row r="2" spans="1:6" s="232" customFormat="1" ht="24.75" customHeight="1" x14ac:dyDescent="0.25">
      <c r="A2" s="79" t="s">
        <v>107</v>
      </c>
      <c r="D2" s="233"/>
      <c r="E2" s="233"/>
    </row>
    <row r="3" spans="1:6" s="75" customFormat="1" ht="12" customHeight="1" x14ac:dyDescent="0.25">
      <c r="A3" s="18" t="s">
        <v>67</v>
      </c>
      <c r="B3" s="234" t="s">
        <v>68</v>
      </c>
      <c r="C3" s="234" t="s">
        <v>69</v>
      </c>
      <c r="D3" s="236" t="s">
        <v>70</v>
      </c>
      <c r="E3" s="237"/>
    </row>
    <row r="4" spans="1:6" s="75" customFormat="1" ht="12" customHeight="1" x14ac:dyDescent="0.25">
      <c r="A4" s="76" t="s">
        <v>12</v>
      </c>
      <c r="B4" s="235"/>
      <c r="C4" s="235"/>
      <c r="D4" s="238"/>
      <c r="E4" s="239"/>
    </row>
    <row r="5" spans="1:6" s="102" customFormat="1" ht="17.100000000000001" hidden="1" customHeight="1" x14ac:dyDescent="0.25">
      <c r="A5" s="99">
        <v>600</v>
      </c>
      <c r="B5" s="100" t="s">
        <v>3</v>
      </c>
      <c r="C5" s="101">
        <f>C6</f>
        <v>25000</v>
      </c>
      <c r="D5" s="283"/>
      <c r="E5" s="284"/>
    </row>
    <row r="6" spans="1:6" s="108" customFormat="1" ht="36.75" hidden="1" customHeight="1" x14ac:dyDescent="0.25">
      <c r="A6" s="103"/>
      <c r="B6" s="104" t="s">
        <v>65</v>
      </c>
      <c r="C6" s="105">
        <v>25000</v>
      </c>
      <c r="D6" s="106"/>
      <c r="E6" s="107"/>
    </row>
    <row r="7" spans="1:6" s="112" customFormat="1" ht="22.5" hidden="1" customHeight="1" x14ac:dyDescent="0.25">
      <c r="A7" s="109" t="s">
        <v>66</v>
      </c>
      <c r="B7" s="110" t="s">
        <v>76</v>
      </c>
      <c r="C7" s="111">
        <v>25000</v>
      </c>
      <c r="D7" s="242"/>
      <c r="E7" s="241"/>
    </row>
    <row r="8" spans="1:6" s="102" customFormat="1" ht="23.1" hidden="1" customHeight="1" x14ac:dyDescent="0.25">
      <c r="A8" s="113">
        <v>700</v>
      </c>
      <c r="B8" s="114" t="s">
        <v>0</v>
      </c>
      <c r="C8" s="101">
        <f>C9</f>
        <v>300000</v>
      </c>
      <c r="D8" s="240"/>
      <c r="E8" s="241"/>
    </row>
    <row r="9" spans="1:6" s="112" customFormat="1" ht="24" hidden="1" customHeight="1" x14ac:dyDescent="0.25">
      <c r="A9" s="115"/>
      <c r="B9" s="116" t="s">
        <v>50</v>
      </c>
      <c r="C9" s="111">
        <f>C10</f>
        <v>300000</v>
      </c>
      <c r="D9" s="242"/>
      <c r="E9" s="241"/>
    </row>
    <row r="10" spans="1:6" s="112" customFormat="1" ht="27" hidden="1" customHeight="1" x14ac:dyDescent="0.25">
      <c r="A10" s="109" t="s">
        <v>38</v>
      </c>
      <c r="B10" s="115" t="s">
        <v>1</v>
      </c>
      <c r="C10" s="111">
        <v>300000</v>
      </c>
      <c r="D10" s="242"/>
      <c r="E10" s="241"/>
    </row>
    <row r="11" spans="1:6" s="102" customFormat="1" ht="23.1" hidden="1" customHeight="1" x14ac:dyDescent="0.25">
      <c r="A11" s="113">
        <v>852</v>
      </c>
      <c r="B11" s="114" t="s">
        <v>4</v>
      </c>
      <c r="C11" s="101">
        <f>C12</f>
        <v>2100</v>
      </c>
      <c r="D11" s="240"/>
      <c r="E11" s="241"/>
    </row>
    <row r="12" spans="1:6" s="112" customFormat="1" ht="33.9" hidden="1" customHeight="1" x14ac:dyDescent="0.25">
      <c r="A12" s="115"/>
      <c r="B12" s="116" t="s">
        <v>5</v>
      </c>
      <c r="C12" s="111">
        <v>2100</v>
      </c>
      <c r="D12" s="242"/>
      <c r="E12" s="241"/>
    </row>
    <row r="13" spans="1:6" s="112" customFormat="1" ht="23.25" hidden="1" customHeight="1" x14ac:dyDescent="0.25">
      <c r="A13" s="109" t="s">
        <v>39</v>
      </c>
      <c r="B13" s="115" t="s">
        <v>6</v>
      </c>
      <c r="C13" s="111">
        <v>2100</v>
      </c>
      <c r="D13" s="261"/>
      <c r="E13" s="262"/>
    </row>
    <row r="14" spans="1:6" s="120" customFormat="1" ht="18" hidden="1" customHeight="1" x14ac:dyDescent="0.2">
      <c r="A14" s="117" t="s">
        <v>32</v>
      </c>
      <c r="B14" s="118" t="s">
        <v>33</v>
      </c>
      <c r="C14" s="119">
        <f>C15</f>
        <v>21980.43</v>
      </c>
      <c r="D14" s="294"/>
      <c r="E14" s="295"/>
    </row>
    <row r="15" spans="1:6" s="112" customFormat="1" ht="33.9" hidden="1" customHeight="1" x14ac:dyDescent="0.25">
      <c r="A15" s="115"/>
      <c r="B15" s="116" t="s">
        <v>47</v>
      </c>
      <c r="C15" s="111">
        <v>21980.43</v>
      </c>
      <c r="D15" s="292"/>
      <c r="E15" s="293"/>
    </row>
    <row r="16" spans="1:6" s="112" customFormat="1" ht="23.25" hidden="1" customHeight="1" x14ac:dyDescent="0.25">
      <c r="A16" s="109" t="s">
        <v>37</v>
      </c>
      <c r="B16" s="115" t="s">
        <v>36</v>
      </c>
      <c r="C16" s="111">
        <v>21980.43</v>
      </c>
      <c r="D16" s="242"/>
      <c r="E16" s="241"/>
    </row>
    <row r="17" spans="1:6" s="121" customFormat="1" ht="17.100000000000001" hidden="1" customHeight="1" x14ac:dyDescent="0.25">
      <c r="A17" s="99">
        <v>900</v>
      </c>
      <c r="B17" s="100" t="s">
        <v>51</v>
      </c>
      <c r="C17" s="101">
        <f>C21</f>
        <v>250489.74</v>
      </c>
      <c r="D17" s="240">
        <f>D18</f>
        <v>803923.49</v>
      </c>
      <c r="E17" s="241"/>
    </row>
    <row r="18" spans="1:6" s="112" customFormat="1" ht="26.25" hidden="1" customHeight="1" x14ac:dyDescent="0.25">
      <c r="A18" s="115"/>
      <c r="B18" s="122" t="s">
        <v>54</v>
      </c>
      <c r="C18" s="111"/>
      <c r="D18" s="242">
        <f>D19</f>
        <v>803923.49</v>
      </c>
      <c r="E18" s="241"/>
    </row>
    <row r="19" spans="1:6" s="126" customFormat="1" ht="45.75" hidden="1" customHeight="1" x14ac:dyDescent="0.25">
      <c r="A19" s="123" t="s">
        <v>52</v>
      </c>
      <c r="B19" s="124" t="s">
        <v>53</v>
      </c>
      <c r="C19" s="125"/>
      <c r="D19" s="290">
        <v>803923.49</v>
      </c>
      <c r="E19" s="291"/>
    </row>
    <row r="20" spans="1:6" s="112" customFormat="1" ht="39" hidden="1" customHeight="1" x14ac:dyDescent="0.25">
      <c r="A20" s="115"/>
      <c r="B20" s="122" t="s">
        <v>83</v>
      </c>
      <c r="C20" s="111">
        <f>C21</f>
        <v>250489.74</v>
      </c>
      <c r="D20" s="242"/>
      <c r="E20" s="241"/>
    </row>
    <row r="21" spans="1:6" s="126" customFormat="1" ht="46.5" hidden="1" customHeight="1" x14ac:dyDescent="0.25">
      <c r="A21" s="123" t="s">
        <v>84</v>
      </c>
      <c r="B21" s="124" t="s">
        <v>85</v>
      </c>
      <c r="C21" s="125">
        <v>250489.74</v>
      </c>
      <c r="D21" s="290"/>
      <c r="E21" s="291"/>
    </row>
    <row r="22" spans="1:6" s="80" customFormat="1" ht="17.100000000000001" customHeight="1" x14ac:dyDescent="0.25">
      <c r="A22" s="77">
        <v>926</v>
      </c>
      <c r="B22" s="24" t="s">
        <v>43</v>
      </c>
      <c r="C22" s="17">
        <f>C23</f>
        <v>60000</v>
      </c>
      <c r="D22" s="273"/>
      <c r="E22" s="274"/>
    </row>
    <row r="23" spans="1:6" s="79" customFormat="1" ht="56.25" customHeight="1" x14ac:dyDescent="0.25">
      <c r="A23" s="21"/>
      <c r="B23" s="74" t="s">
        <v>93</v>
      </c>
      <c r="C23" s="14">
        <v>60000</v>
      </c>
      <c r="D23" s="286"/>
      <c r="E23" s="287"/>
    </row>
    <row r="24" spans="1:6" s="88" customFormat="1" ht="38.25" hidden="1" customHeight="1" x14ac:dyDescent="0.25">
      <c r="A24" s="86" t="s">
        <v>58</v>
      </c>
      <c r="B24" s="89" t="s">
        <v>59</v>
      </c>
      <c r="C24" s="87"/>
      <c r="D24" s="288"/>
      <c r="E24" s="289"/>
    </row>
    <row r="25" spans="1:6" s="88" customFormat="1" ht="38.25" hidden="1" customHeight="1" x14ac:dyDescent="0.25">
      <c r="A25" s="86" t="s">
        <v>48</v>
      </c>
      <c r="B25" s="89" t="s">
        <v>90</v>
      </c>
      <c r="C25" s="87"/>
      <c r="D25" s="288"/>
      <c r="E25" s="289"/>
    </row>
    <row r="26" spans="1:6" s="88" customFormat="1" ht="30.75" customHeight="1" x14ac:dyDescent="0.25">
      <c r="A26" s="86" t="s">
        <v>91</v>
      </c>
      <c r="B26" s="89" t="s">
        <v>92</v>
      </c>
      <c r="C26" s="87">
        <v>60000</v>
      </c>
      <c r="D26" s="288"/>
      <c r="E26" s="289"/>
    </row>
    <row r="27" spans="1:6" s="79" customFormat="1" ht="19.5" customHeight="1" x14ac:dyDescent="0.25">
      <c r="A27" s="21"/>
      <c r="B27" s="225" t="s">
        <v>15</v>
      </c>
      <c r="C27" s="226">
        <f>C22</f>
        <v>60000</v>
      </c>
      <c r="D27" s="258"/>
      <c r="E27" s="259"/>
      <c r="F27" s="227">
        <f>C27-D27</f>
        <v>60000</v>
      </c>
    </row>
    <row r="28" spans="1:6" s="25" customFormat="1" ht="55.5" customHeight="1" x14ac:dyDescent="0.25">
      <c r="A28" s="96"/>
      <c r="D28" s="96" t="s">
        <v>46</v>
      </c>
    </row>
    <row r="29" spans="1:6" s="25" customFormat="1" ht="14.25" customHeight="1" x14ac:dyDescent="0.25">
      <c r="A29" s="25" t="s">
        <v>108</v>
      </c>
    </row>
    <row r="30" spans="1:6" s="78" customFormat="1" ht="12" customHeight="1" x14ac:dyDescent="0.25">
      <c r="A30" s="26" t="s">
        <v>67</v>
      </c>
      <c r="B30" s="243" t="s">
        <v>71</v>
      </c>
      <c r="C30" s="243" t="s">
        <v>69</v>
      </c>
      <c r="D30" s="236" t="s">
        <v>70</v>
      </c>
      <c r="E30" s="237"/>
    </row>
    <row r="31" spans="1:6" s="78" customFormat="1" ht="9.9" customHeight="1" x14ac:dyDescent="0.25">
      <c r="A31" s="27" t="s">
        <v>72</v>
      </c>
      <c r="B31" s="260"/>
      <c r="C31" s="260"/>
      <c r="D31" s="238"/>
      <c r="E31" s="239"/>
    </row>
    <row r="32" spans="1:6" s="80" customFormat="1" ht="17.100000000000001" customHeight="1" x14ac:dyDescent="0.25">
      <c r="A32" s="77">
        <v>500</v>
      </c>
      <c r="B32" s="24" t="s">
        <v>171</v>
      </c>
      <c r="C32" s="17">
        <f>C38</f>
        <v>30000</v>
      </c>
      <c r="D32" s="273"/>
      <c r="E32" s="274"/>
    </row>
    <row r="33" spans="1:6" s="102" customFormat="1" ht="15.9" hidden="1" customHeight="1" x14ac:dyDescent="0.25">
      <c r="A33" s="127">
        <v>90001</v>
      </c>
      <c r="B33" s="128" t="s">
        <v>82</v>
      </c>
      <c r="C33" s="111">
        <f>C34</f>
        <v>1166859.43</v>
      </c>
      <c r="D33" s="275"/>
      <c r="E33" s="276"/>
    </row>
    <row r="34" spans="1:6" s="102" customFormat="1" ht="39" hidden="1" customHeight="1" x14ac:dyDescent="0.25">
      <c r="A34" s="129"/>
      <c r="B34" s="130" t="s">
        <v>81</v>
      </c>
      <c r="C34" s="111">
        <v>1166859.43</v>
      </c>
      <c r="D34" s="275"/>
      <c r="E34" s="276"/>
      <c r="F34" s="131" t="e">
        <f>C34-#REF!-C103</f>
        <v>#REF!</v>
      </c>
    </row>
    <row r="35" spans="1:6" s="102" customFormat="1" ht="15.9" hidden="1" customHeight="1" x14ac:dyDescent="0.25">
      <c r="A35" s="127">
        <v>90005</v>
      </c>
      <c r="B35" s="128" t="s">
        <v>55</v>
      </c>
      <c r="C35" s="111"/>
      <c r="D35" s="275"/>
      <c r="E35" s="276"/>
    </row>
    <row r="36" spans="1:6" s="102" customFormat="1" ht="26.25" hidden="1" customHeight="1" x14ac:dyDescent="0.25">
      <c r="A36" s="129"/>
      <c r="B36" s="130" t="s">
        <v>56</v>
      </c>
      <c r="C36" s="111"/>
      <c r="D36" s="275"/>
      <c r="E36" s="276"/>
    </row>
    <row r="37" spans="1:6" s="102" customFormat="1" ht="26.25" hidden="1" customHeight="1" x14ac:dyDescent="0.25">
      <c r="A37" s="129"/>
      <c r="B37" s="130" t="s">
        <v>57</v>
      </c>
      <c r="C37" s="111"/>
      <c r="D37" s="275"/>
      <c r="E37" s="276"/>
    </row>
    <row r="38" spans="1:6" s="72" customFormat="1" ht="15.9" customHeight="1" x14ac:dyDescent="0.25">
      <c r="A38" s="83">
        <v>50095</v>
      </c>
      <c r="B38" s="85" t="s">
        <v>7</v>
      </c>
      <c r="C38" s="14">
        <f>C40</f>
        <v>30000</v>
      </c>
      <c r="D38" s="271"/>
      <c r="E38" s="272"/>
    </row>
    <row r="39" spans="1:6" s="72" customFormat="1" ht="17.100000000000001" customHeight="1" x14ac:dyDescent="0.25">
      <c r="A39" s="81"/>
      <c r="B39" s="84" t="s">
        <v>60</v>
      </c>
      <c r="C39" s="14"/>
      <c r="D39" s="271"/>
      <c r="E39" s="272"/>
    </row>
    <row r="40" spans="1:6" s="72" customFormat="1" ht="15.75" customHeight="1" x14ac:dyDescent="0.25">
      <c r="A40" s="81"/>
      <c r="B40" s="81" t="s">
        <v>63</v>
      </c>
      <c r="C40" s="14">
        <v>30000</v>
      </c>
      <c r="D40" s="271"/>
      <c r="E40" s="272"/>
    </row>
    <row r="41" spans="1:6" s="72" customFormat="1" ht="17.100000000000001" customHeight="1" x14ac:dyDescent="0.25">
      <c r="A41" s="77">
        <v>600</v>
      </c>
      <c r="B41" s="24" t="s">
        <v>3</v>
      </c>
      <c r="C41" s="17">
        <f>C42</f>
        <v>10000</v>
      </c>
      <c r="D41" s="258">
        <f>D44</f>
        <v>10000</v>
      </c>
      <c r="E41" s="285"/>
    </row>
    <row r="42" spans="1:6" s="72" customFormat="1" ht="15.9" customHeight="1" x14ac:dyDescent="0.25">
      <c r="A42" s="83">
        <v>60014</v>
      </c>
      <c r="B42" s="84" t="s">
        <v>61</v>
      </c>
      <c r="C42" s="14">
        <f>C43</f>
        <v>10000</v>
      </c>
      <c r="D42" s="271"/>
      <c r="E42" s="272"/>
    </row>
    <row r="43" spans="1:6" s="139" customFormat="1" ht="21" customHeight="1" x14ac:dyDescent="0.25">
      <c r="A43" s="137"/>
      <c r="B43" s="73" t="s">
        <v>165</v>
      </c>
      <c r="C43" s="87">
        <v>10000</v>
      </c>
      <c r="D43" s="141"/>
      <c r="E43" s="142"/>
    </row>
    <row r="44" spans="1:6" s="72" customFormat="1" ht="15.9" customHeight="1" x14ac:dyDescent="0.25">
      <c r="A44" s="83">
        <v>60016</v>
      </c>
      <c r="B44" s="84" t="s">
        <v>2</v>
      </c>
      <c r="C44" s="14"/>
      <c r="D44" s="271">
        <f>D46</f>
        <v>10000</v>
      </c>
      <c r="E44" s="272"/>
    </row>
    <row r="45" spans="1:6" s="72" customFormat="1" ht="17.100000000000001" customHeight="1" x14ac:dyDescent="0.25">
      <c r="A45" s="81"/>
      <c r="B45" s="84" t="s">
        <v>60</v>
      </c>
      <c r="C45" s="14"/>
      <c r="D45" s="271"/>
      <c r="E45" s="272"/>
    </row>
    <row r="46" spans="1:6" s="72" customFormat="1" ht="10.5" customHeight="1" x14ac:dyDescent="0.25">
      <c r="A46" s="81"/>
      <c r="B46" s="81" t="s">
        <v>64</v>
      </c>
      <c r="C46" s="14"/>
      <c r="D46" s="271">
        <v>10000</v>
      </c>
      <c r="E46" s="272"/>
    </row>
    <row r="47" spans="1:6" s="3" customFormat="1" ht="13.5" customHeight="1" x14ac:dyDescent="0.2">
      <c r="A47" s="22" t="s">
        <v>34</v>
      </c>
      <c r="B47" s="23" t="s">
        <v>35</v>
      </c>
      <c r="C47" s="16"/>
      <c r="D47" s="263">
        <f>D48</f>
        <v>5565.21</v>
      </c>
      <c r="E47" s="264"/>
    </row>
    <row r="48" spans="1:6" s="31" customFormat="1" ht="16.5" customHeight="1" x14ac:dyDescent="0.25">
      <c r="A48" s="29" t="s">
        <v>104</v>
      </c>
      <c r="B48" s="30" t="s">
        <v>105</v>
      </c>
      <c r="C48" s="13"/>
      <c r="D48" s="263">
        <f>D50</f>
        <v>5565.21</v>
      </c>
      <c r="E48" s="264"/>
    </row>
    <row r="49" spans="1:6" s="72" customFormat="1" ht="17.100000000000001" customHeight="1" x14ac:dyDescent="0.25">
      <c r="A49" s="81"/>
      <c r="B49" s="84" t="s">
        <v>60</v>
      </c>
      <c r="C49" s="14"/>
      <c r="D49" s="271"/>
      <c r="E49" s="272"/>
    </row>
    <row r="50" spans="1:6" s="72" customFormat="1" ht="12" customHeight="1" x14ac:dyDescent="0.25">
      <c r="A50" s="81"/>
      <c r="B50" s="81" t="s">
        <v>106</v>
      </c>
      <c r="C50" s="14"/>
      <c r="D50" s="271">
        <f>4765.21+800</f>
        <v>5565.21</v>
      </c>
      <c r="E50" s="272"/>
    </row>
    <row r="51" spans="1:6" s="72" customFormat="1" ht="15.75" customHeight="1" x14ac:dyDescent="0.25">
      <c r="A51" s="77">
        <v>801</v>
      </c>
      <c r="B51" s="24" t="s">
        <v>79</v>
      </c>
      <c r="C51" s="17">
        <f>C52</f>
        <v>800</v>
      </c>
      <c r="D51" s="269"/>
      <c r="E51" s="270"/>
    </row>
    <row r="52" spans="1:6" s="72" customFormat="1" ht="15.75" customHeight="1" x14ac:dyDescent="0.25">
      <c r="A52" s="83">
        <v>80195</v>
      </c>
      <c r="B52" s="81" t="s">
        <v>7</v>
      </c>
      <c r="C52" s="14">
        <f>C54</f>
        <v>800</v>
      </c>
      <c r="D52" s="271"/>
      <c r="E52" s="272"/>
    </row>
    <row r="53" spans="1:6" s="72" customFormat="1" ht="17.100000000000001" customHeight="1" x14ac:dyDescent="0.25">
      <c r="A53" s="81"/>
      <c r="B53" s="84" t="s">
        <v>44</v>
      </c>
      <c r="C53" s="14"/>
      <c r="D53" s="271"/>
      <c r="E53" s="272"/>
    </row>
    <row r="54" spans="1:6" s="72" customFormat="1" ht="12" customHeight="1" x14ac:dyDescent="0.25">
      <c r="A54" s="81"/>
      <c r="B54" s="81" t="s">
        <v>106</v>
      </c>
      <c r="C54" s="14">
        <v>800</v>
      </c>
      <c r="D54" s="271"/>
      <c r="E54" s="272"/>
    </row>
    <row r="55" spans="1:6" s="80" customFormat="1" ht="17.100000000000001" customHeight="1" x14ac:dyDescent="0.25">
      <c r="A55" s="77">
        <v>900</v>
      </c>
      <c r="B55" s="24" t="s">
        <v>51</v>
      </c>
      <c r="C55" s="17"/>
      <c r="D55" s="273">
        <f>D67+D64+D61</f>
        <v>35161.39</v>
      </c>
      <c r="E55" s="274"/>
    </row>
    <row r="56" spans="1:6" s="102" customFormat="1" ht="15.9" hidden="1" customHeight="1" x14ac:dyDescent="0.25">
      <c r="A56" s="127">
        <v>90001</v>
      </c>
      <c r="B56" s="128" t="s">
        <v>82</v>
      </c>
      <c r="C56" s="111">
        <f>C57</f>
        <v>1166859.43</v>
      </c>
      <c r="D56" s="275">
        <f>D57+D58</f>
        <v>1495106.5</v>
      </c>
      <c r="E56" s="276"/>
    </row>
    <row r="57" spans="1:6" s="102" customFormat="1" ht="39" hidden="1" customHeight="1" x14ac:dyDescent="0.25">
      <c r="A57" s="129"/>
      <c r="B57" s="130" t="s">
        <v>81</v>
      </c>
      <c r="C57" s="111">
        <v>1166859.43</v>
      </c>
      <c r="D57" s="275"/>
      <c r="E57" s="276"/>
      <c r="F57" s="131">
        <f>C57-C20-C126</f>
        <v>143700.10999999999</v>
      </c>
    </row>
    <row r="58" spans="1:6" s="102" customFormat="1" ht="15.9" hidden="1" customHeight="1" x14ac:dyDescent="0.25">
      <c r="A58" s="127">
        <v>90005</v>
      </c>
      <c r="B58" s="128" t="s">
        <v>55</v>
      </c>
      <c r="C58" s="111"/>
      <c r="D58" s="275">
        <f>D59+D60</f>
        <v>1495106.5</v>
      </c>
      <c r="E58" s="276"/>
    </row>
    <row r="59" spans="1:6" s="102" customFormat="1" ht="26.25" hidden="1" customHeight="1" x14ac:dyDescent="0.25">
      <c r="A59" s="129"/>
      <c r="B59" s="130" t="s">
        <v>56</v>
      </c>
      <c r="C59" s="111"/>
      <c r="D59" s="275">
        <v>1165106.5</v>
      </c>
      <c r="E59" s="276"/>
    </row>
    <row r="60" spans="1:6" s="102" customFormat="1" ht="26.25" hidden="1" customHeight="1" x14ac:dyDescent="0.25">
      <c r="A60" s="129"/>
      <c r="B60" s="130" t="s">
        <v>57</v>
      </c>
      <c r="C60" s="111"/>
      <c r="D60" s="275">
        <v>330000</v>
      </c>
      <c r="E60" s="276"/>
    </row>
    <row r="61" spans="1:6" s="72" customFormat="1" ht="15.9" customHeight="1" x14ac:dyDescent="0.25">
      <c r="A61" s="83">
        <v>90003</v>
      </c>
      <c r="B61" s="85" t="s">
        <v>169</v>
      </c>
      <c r="C61" s="14"/>
      <c r="D61" s="271">
        <f>D63</f>
        <v>20000</v>
      </c>
      <c r="E61" s="272"/>
    </row>
    <row r="62" spans="1:6" s="72" customFormat="1" ht="17.100000000000001" customHeight="1" x14ac:dyDescent="0.25">
      <c r="A62" s="81"/>
      <c r="B62" s="84" t="s">
        <v>60</v>
      </c>
      <c r="C62" s="14"/>
      <c r="D62" s="271"/>
      <c r="E62" s="272"/>
    </row>
    <row r="63" spans="1:6" s="72" customFormat="1" ht="15.75" customHeight="1" x14ac:dyDescent="0.25">
      <c r="A63" s="81"/>
      <c r="B63" s="81" t="s">
        <v>63</v>
      </c>
      <c r="C63" s="14"/>
      <c r="D63" s="271">
        <v>20000</v>
      </c>
      <c r="E63" s="272"/>
    </row>
    <row r="64" spans="1:6" s="72" customFormat="1" ht="15.9" customHeight="1" x14ac:dyDescent="0.25">
      <c r="A64" s="83">
        <v>90004</v>
      </c>
      <c r="B64" s="85" t="s">
        <v>170</v>
      </c>
      <c r="C64" s="14"/>
      <c r="D64" s="271">
        <f>D66</f>
        <v>10000</v>
      </c>
      <c r="E64" s="272"/>
    </row>
    <row r="65" spans="1:6" s="72" customFormat="1" ht="17.100000000000001" customHeight="1" x14ac:dyDescent="0.25">
      <c r="A65" s="81"/>
      <c r="B65" s="84" t="s">
        <v>60</v>
      </c>
      <c r="C65" s="14"/>
      <c r="D65" s="271"/>
      <c r="E65" s="272"/>
    </row>
    <row r="66" spans="1:6" s="72" customFormat="1" ht="15.75" customHeight="1" x14ac:dyDescent="0.25">
      <c r="A66" s="81"/>
      <c r="B66" s="81" t="s">
        <v>63</v>
      </c>
      <c r="C66" s="14"/>
      <c r="D66" s="271">
        <v>10000</v>
      </c>
      <c r="E66" s="272"/>
    </row>
    <row r="67" spans="1:6" s="72" customFormat="1" ht="15.9" customHeight="1" x14ac:dyDescent="0.25">
      <c r="A67" s="83">
        <v>90095</v>
      </c>
      <c r="B67" s="85" t="s">
        <v>7</v>
      </c>
      <c r="C67" s="14"/>
      <c r="D67" s="271">
        <f>D70</f>
        <v>5161.3899999999994</v>
      </c>
      <c r="E67" s="272"/>
    </row>
    <row r="68" spans="1:6" s="72" customFormat="1" ht="17.100000000000001" hidden="1" customHeight="1" x14ac:dyDescent="0.25">
      <c r="A68" s="81"/>
      <c r="B68" s="84" t="s">
        <v>44</v>
      </c>
      <c r="C68" s="14"/>
      <c r="D68" s="271"/>
      <c r="E68" s="272"/>
    </row>
    <row r="69" spans="1:6" s="72" customFormat="1" ht="12" hidden="1" customHeight="1" x14ac:dyDescent="0.25">
      <c r="A69" s="81"/>
      <c r="B69" s="81" t="s">
        <v>63</v>
      </c>
      <c r="C69" s="14"/>
      <c r="D69" s="271"/>
      <c r="E69" s="272"/>
    </row>
    <row r="70" spans="1:6" s="139" customFormat="1" ht="13.5" customHeight="1" x14ac:dyDescent="0.25">
      <c r="A70" s="138"/>
      <c r="B70" s="138" t="s">
        <v>102</v>
      </c>
      <c r="C70" s="87"/>
      <c r="D70" s="281">
        <f>8524-3362.61</f>
        <v>5161.3899999999994</v>
      </c>
      <c r="E70" s="301"/>
    </row>
    <row r="71" spans="1:6" s="72" customFormat="1" ht="17.100000000000001" hidden="1" customHeight="1" x14ac:dyDescent="0.25">
      <c r="A71" s="81"/>
      <c r="B71" s="84" t="s">
        <v>60</v>
      </c>
      <c r="C71" s="14"/>
      <c r="D71" s="271"/>
      <c r="E71" s="272"/>
    </row>
    <row r="72" spans="1:6" s="72" customFormat="1" ht="11.25" hidden="1" customHeight="1" x14ac:dyDescent="0.25">
      <c r="A72" s="81"/>
      <c r="B72" s="81" t="s">
        <v>63</v>
      </c>
      <c r="C72" s="14">
        <v>5161.3900000000003</v>
      </c>
      <c r="D72" s="271"/>
      <c r="E72" s="272"/>
    </row>
    <row r="73" spans="1:6" s="80" customFormat="1" ht="14.25" customHeight="1" x14ac:dyDescent="0.25">
      <c r="A73" s="77">
        <v>921</v>
      </c>
      <c r="B73" s="24" t="s">
        <v>33</v>
      </c>
      <c r="C73" s="17">
        <f>C74</f>
        <v>9926.6</v>
      </c>
      <c r="D73" s="258"/>
      <c r="E73" s="272"/>
    </row>
    <row r="74" spans="1:6" s="72" customFormat="1" ht="15.9" customHeight="1" x14ac:dyDescent="0.25">
      <c r="A74" s="83">
        <v>92109</v>
      </c>
      <c r="B74" s="85" t="s">
        <v>62</v>
      </c>
      <c r="C74" s="14">
        <f>C78</f>
        <v>9926.6</v>
      </c>
      <c r="D74" s="271"/>
      <c r="E74" s="272"/>
    </row>
    <row r="75" spans="1:6" s="72" customFormat="1" ht="17.100000000000001" hidden="1" customHeight="1" x14ac:dyDescent="0.25">
      <c r="A75" s="81"/>
      <c r="B75" s="84" t="s">
        <v>44</v>
      </c>
      <c r="C75" s="14"/>
      <c r="D75" s="271"/>
      <c r="E75" s="272"/>
    </row>
    <row r="76" spans="1:6" s="72" customFormat="1" ht="12" hidden="1" customHeight="1" x14ac:dyDescent="0.25">
      <c r="A76" s="81"/>
      <c r="B76" s="81" t="s">
        <v>63</v>
      </c>
      <c r="C76" s="14"/>
      <c r="D76" s="271"/>
      <c r="E76" s="272"/>
    </row>
    <row r="77" spans="1:6" s="136" customFormat="1" ht="12" customHeight="1" x14ac:dyDescent="0.25">
      <c r="A77" s="134"/>
      <c r="B77" s="134" t="s">
        <v>97</v>
      </c>
      <c r="C77" s="135"/>
      <c r="D77" s="279"/>
      <c r="E77" s="280"/>
    </row>
    <row r="78" spans="1:6" s="139" customFormat="1" ht="10.199999999999999" x14ac:dyDescent="0.25">
      <c r="A78" s="138"/>
      <c r="B78" s="138" t="s">
        <v>103</v>
      </c>
      <c r="C78" s="87">
        <v>9926.6</v>
      </c>
      <c r="D78" s="281"/>
      <c r="E78" s="282"/>
      <c r="F78" s="140">
        <f>C78-C72</f>
        <v>4765.21</v>
      </c>
    </row>
    <row r="79" spans="1:6" s="80" customFormat="1" ht="17.100000000000001" customHeight="1" x14ac:dyDescent="0.25">
      <c r="A79" s="77">
        <v>926</v>
      </c>
      <c r="B79" s="24" t="s">
        <v>43</v>
      </c>
      <c r="C79" s="17">
        <f>C80</f>
        <v>110992.62</v>
      </c>
      <c r="D79" s="258">
        <f>D80</f>
        <v>62776.649999999994</v>
      </c>
      <c r="E79" s="272"/>
    </row>
    <row r="80" spans="1:6" s="72" customFormat="1" ht="15.9" customHeight="1" x14ac:dyDescent="0.25">
      <c r="A80" s="83">
        <v>92601</v>
      </c>
      <c r="B80" s="85" t="s">
        <v>42</v>
      </c>
      <c r="C80" s="14">
        <f>C82+C83+C84</f>
        <v>110992.62</v>
      </c>
      <c r="D80" s="271">
        <f>D81+D85</f>
        <v>62776.649999999994</v>
      </c>
      <c r="E80" s="272"/>
    </row>
    <row r="81" spans="1:12" s="139" customFormat="1" ht="29.25" customHeight="1" x14ac:dyDescent="0.25">
      <c r="A81" s="138"/>
      <c r="B81" s="138" t="s">
        <v>96</v>
      </c>
      <c r="C81" s="87"/>
      <c r="D81" s="281">
        <f>16992.62</f>
        <v>16992.62</v>
      </c>
      <c r="E81" s="282"/>
    </row>
    <row r="82" spans="1:12" s="139" customFormat="1" ht="29.25" customHeight="1" x14ac:dyDescent="0.25">
      <c r="A82" s="137"/>
      <c r="B82" s="138" t="s">
        <v>101</v>
      </c>
      <c r="C82" s="87">
        <f>20000+16992.62</f>
        <v>36992.619999999995</v>
      </c>
      <c r="D82" s="281"/>
      <c r="E82" s="282"/>
    </row>
    <row r="83" spans="1:12" s="139" customFormat="1" ht="29.25" customHeight="1" x14ac:dyDescent="0.25">
      <c r="A83" s="137"/>
      <c r="B83" s="138" t="s">
        <v>94</v>
      </c>
      <c r="C83" s="87">
        <v>37000</v>
      </c>
      <c r="D83" s="281"/>
      <c r="E83" s="282"/>
    </row>
    <row r="84" spans="1:12" s="139" customFormat="1" ht="29.25" customHeight="1" x14ac:dyDescent="0.25">
      <c r="A84" s="137"/>
      <c r="B84" s="138" t="s">
        <v>95</v>
      </c>
      <c r="C84" s="87">
        <v>37000</v>
      </c>
      <c r="D84" s="281"/>
      <c r="E84" s="282"/>
    </row>
    <row r="85" spans="1:12" s="136" customFormat="1" ht="19.5" customHeight="1" x14ac:dyDescent="0.25">
      <c r="A85" s="134"/>
      <c r="B85" s="134" t="s">
        <v>97</v>
      </c>
      <c r="C85" s="135"/>
      <c r="D85" s="277">
        <f>D86+D87</f>
        <v>45784.03</v>
      </c>
      <c r="E85" s="278"/>
    </row>
    <row r="86" spans="1:12" s="25" customFormat="1" ht="19.5" customHeight="1" x14ac:dyDescent="0.25">
      <c r="A86" s="132"/>
      <c r="B86" s="132" t="s">
        <v>98</v>
      </c>
      <c r="C86" s="133"/>
      <c r="D86" s="279">
        <v>12000</v>
      </c>
      <c r="E86" s="280"/>
    </row>
    <row r="87" spans="1:12" s="25" customFormat="1" ht="19.5" customHeight="1" x14ac:dyDescent="0.25">
      <c r="A87" s="132"/>
      <c r="B87" s="132" t="s">
        <v>63</v>
      </c>
      <c r="C87" s="133"/>
      <c r="D87" s="279">
        <f>22000+11784.03</f>
        <v>33784.03</v>
      </c>
      <c r="E87" s="280"/>
    </row>
    <row r="88" spans="1:12" s="72" customFormat="1" ht="25.5" customHeight="1" x14ac:dyDescent="0.25">
      <c r="A88" s="81"/>
      <c r="B88" s="24" t="s">
        <v>15</v>
      </c>
      <c r="C88" s="17">
        <f>C32+C41+C47+C51+C55+C73+C79</f>
        <v>161719.22</v>
      </c>
      <c r="D88" s="309">
        <f>D41+D47+D51+D55+D73+D79</f>
        <v>113503.25</v>
      </c>
      <c r="E88" s="310"/>
      <c r="F88" s="82">
        <f>C88-D88</f>
        <v>48215.97</v>
      </c>
      <c r="G88" s="82">
        <f>-1324289.26+C27-F88</f>
        <v>-1312505.23</v>
      </c>
    </row>
    <row r="89" spans="1:12" s="72" customFormat="1" ht="30.75" customHeight="1" x14ac:dyDescent="0.25">
      <c r="A89" s="228"/>
      <c r="B89" s="229"/>
      <c r="C89" s="230"/>
      <c r="D89" s="231"/>
      <c r="E89" s="231"/>
      <c r="F89" s="82"/>
      <c r="G89" s="82"/>
    </row>
    <row r="90" spans="1:12" s="4" customFormat="1" ht="24" customHeight="1" x14ac:dyDescent="0.25">
      <c r="A90" s="33"/>
      <c r="B90" s="34"/>
      <c r="C90" s="8"/>
      <c r="D90" s="4" t="s">
        <v>49</v>
      </c>
      <c r="E90" s="12"/>
      <c r="L90" s="12"/>
    </row>
    <row r="91" spans="1:12" s="4" customFormat="1" ht="15.75" customHeight="1" x14ac:dyDescent="0.25">
      <c r="A91" s="306" t="s">
        <v>99</v>
      </c>
      <c r="B91" s="307"/>
      <c r="C91" s="307"/>
      <c r="I91" s="12"/>
    </row>
    <row r="92" spans="1:12" s="3" customFormat="1" ht="21" customHeight="1" x14ac:dyDescent="0.2">
      <c r="A92" s="35" t="s">
        <v>17</v>
      </c>
      <c r="B92" s="36" t="s">
        <v>18</v>
      </c>
      <c r="C92" s="37" t="s">
        <v>19</v>
      </c>
      <c r="D92" s="308" t="s">
        <v>20</v>
      </c>
      <c r="E92" s="266"/>
    </row>
    <row r="93" spans="1:12" s="3" customFormat="1" ht="18.75" customHeight="1" x14ac:dyDescent="0.2">
      <c r="A93" s="267" t="s">
        <v>40</v>
      </c>
      <c r="B93" s="268"/>
      <c r="C93" s="54">
        <f>C94+C95</f>
        <v>10000</v>
      </c>
      <c r="D93" s="265"/>
      <c r="E93" s="266"/>
    </row>
    <row r="94" spans="1:12" s="92" customFormat="1" ht="25.5" hidden="1" customHeight="1" x14ac:dyDescent="0.2">
      <c r="A94" s="97" t="s">
        <v>22</v>
      </c>
      <c r="B94" s="90" t="s">
        <v>78</v>
      </c>
      <c r="C94" s="95"/>
      <c r="D94" s="302"/>
      <c r="E94" s="303"/>
    </row>
    <row r="95" spans="1:12" s="92" customFormat="1" ht="42" customHeight="1" x14ac:dyDescent="0.2">
      <c r="A95" s="98" t="s">
        <v>24</v>
      </c>
      <c r="B95" s="90" t="s">
        <v>166</v>
      </c>
      <c r="C95" s="91">
        <v>10000</v>
      </c>
      <c r="D95" s="302"/>
      <c r="E95" s="303"/>
    </row>
    <row r="96" spans="1:12" s="5" customFormat="1" ht="48" hidden="1" customHeight="1" x14ac:dyDescent="0.25">
      <c r="A96" s="41" t="s">
        <v>26</v>
      </c>
      <c r="B96" s="39" t="s">
        <v>27</v>
      </c>
      <c r="C96" s="55">
        <v>265158.43</v>
      </c>
      <c r="D96" s="265"/>
      <c r="E96" s="266"/>
    </row>
    <row r="97" spans="1:13" s="6" customFormat="1" ht="17.25" hidden="1" customHeight="1" x14ac:dyDescent="0.2">
      <c r="A97" s="267" t="s">
        <v>28</v>
      </c>
      <c r="B97" s="268"/>
      <c r="C97" s="54">
        <f>C98</f>
        <v>370000</v>
      </c>
      <c r="D97" s="265"/>
      <c r="E97" s="266"/>
    </row>
    <row r="98" spans="1:13" s="7" customFormat="1" ht="36" hidden="1" customHeight="1" x14ac:dyDescent="0.25">
      <c r="A98" s="42" t="s">
        <v>41</v>
      </c>
      <c r="B98" s="43" t="s">
        <v>77</v>
      </c>
      <c r="C98" s="40">
        <v>370000</v>
      </c>
      <c r="D98" s="265"/>
      <c r="E98" s="266"/>
    </row>
    <row r="99" spans="1:13" s="3" customFormat="1" ht="22.5" hidden="1" customHeight="1" x14ac:dyDescent="0.2">
      <c r="A99" s="267" t="s">
        <v>21</v>
      </c>
      <c r="B99" s="268"/>
      <c r="C99" s="54">
        <f>C104</f>
        <v>21980.43</v>
      </c>
      <c r="D99" s="265"/>
      <c r="E99" s="266"/>
    </row>
    <row r="100" spans="1:13" s="4" customFormat="1" ht="25.5" hidden="1" customHeight="1" x14ac:dyDescent="0.25">
      <c r="A100" s="38" t="s">
        <v>22</v>
      </c>
      <c r="B100" s="39" t="s">
        <v>23</v>
      </c>
      <c r="C100" s="40">
        <v>14000</v>
      </c>
      <c r="D100" s="265" t="s">
        <v>20</v>
      </c>
      <c r="E100" s="266"/>
    </row>
    <row r="101" spans="1:13" s="4" customFormat="1" ht="45.75" hidden="1" customHeight="1" x14ac:dyDescent="0.25">
      <c r="A101" s="41" t="s">
        <v>24</v>
      </c>
      <c r="B101" s="39" t="s">
        <v>25</v>
      </c>
      <c r="C101" s="55">
        <v>37500</v>
      </c>
      <c r="D101" s="265" t="s">
        <v>20</v>
      </c>
      <c r="E101" s="266"/>
    </row>
    <row r="102" spans="1:13" s="5" customFormat="1" ht="48" hidden="1" customHeight="1" x14ac:dyDescent="0.25">
      <c r="A102" s="41" t="s">
        <v>26</v>
      </c>
      <c r="B102" s="39" t="s">
        <v>27</v>
      </c>
      <c r="C102" s="55">
        <v>265158.43</v>
      </c>
      <c r="D102" s="265" t="s">
        <v>20</v>
      </c>
      <c r="E102" s="266"/>
    </row>
    <row r="103" spans="1:13" s="6" customFormat="1" ht="17.25" hidden="1" customHeight="1" x14ac:dyDescent="0.2">
      <c r="A103" s="267" t="s">
        <v>28</v>
      </c>
      <c r="B103" s="268"/>
      <c r="C103" s="54">
        <f>C104</f>
        <v>21980.43</v>
      </c>
      <c r="D103" s="265" t="s">
        <v>20</v>
      </c>
      <c r="E103" s="266"/>
    </row>
    <row r="104" spans="1:13" s="7" customFormat="1" ht="47.25" hidden="1" customHeight="1" x14ac:dyDescent="0.25">
      <c r="A104" s="42" t="s">
        <v>30</v>
      </c>
      <c r="B104" s="43" t="s">
        <v>31</v>
      </c>
      <c r="C104" s="40">
        <v>21980.43</v>
      </c>
      <c r="D104" s="265"/>
      <c r="E104" s="266"/>
    </row>
    <row r="105" spans="1:13" s="4" customFormat="1" ht="22.5" customHeight="1" x14ac:dyDescent="0.25">
      <c r="A105" s="41"/>
      <c r="B105" s="44" t="s">
        <v>29</v>
      </c>
      <c r="C105" s="45">
        <f>C93</f>
        <v>10000</v>
      </c>
      <c r="D105" s="265"/>
      <c r="E105" s="266"/>
      <c r="F105" s="12"/>
      <c r="M105" s="8"/>
    </row>
    <row r="106" spans="1:13" s="11" customFormat="1" ht="33.75" hidden="1" customHeight="1" x14ac:dyDescent="0.25">
      <c r="A106" s="25" t="s">
        <v>8</v>
      </c>
    </row>
    <row r="107" spans="1:13" s="9" customFormat="1" ht="14.1" hidden="1" customHeight="1" x14ac:dyDescent="0.25">
      <c r="C107" s="256" t="s">
        <v>49</v>
      </c>
      <c r="D107" s="257"/>
      <c r="E107" s="257"/>
    </row>
    <row r="108" spans="1:13" s="1" customFormat="1" ht="12" hidden="1" customHeight="1" x14ac:dyDescent="0.25">
      <c r="A108" s="2"/>
      <c r="B108" s="243" t="s">
        <v>71</v>
      </c>
      <c r="C108" s="243" t="s">
        <v>69</v>
      </c>
      <c r="D108" s="236" t="s">
        <v>70</v>
      </c>
      <c r="E108" s="245"/>
    </row>
    <row r="109" spans="1:13" s="1" customFormat="1" ht="12" hidden="1" customHeight="1" x14ac:dyDescent="0.25">
      <c r="A109" s="27" t="s">
        <v>73</v>
      </c>
      <c r="B109" s="244"/>
      <c r="C109" s="244"/>
      <c r="D109" s="246"/>
      <c r="E109" s="247"/>
    </row>
    <row r="110" spans="1:13" s="9" customFormat="1" ht="39" hidden="1" customHeight="1" x14ac:dyDescent="0.25">
      <c r="A110" s="32">
        <v>903</v>
      </c>
      <c r="B110" s="15" t="s">
        <v>74</v>
      </c>
      <c r="C110" s="46">
        <f>C111</f>
        <v>1798183.8</v>
      </c>
      <c r="D110" s="252"/>
      <c r="E110" s="253"/>
    </row>
    <row r="111" spans="1:13" s="9" customFormat="1" ht="36.75" hidden="1" customHeight="1" x14ac:dyDescent="0.25">
      <c r="A111" s="15"/>
      <c r="B111" s="28" t="s">
        <v>11</v>
      </c>
      <c r="C111" s="47">
        <v>1798183.8</v>
      </c>
      <c r="D111" s="254"/>
      <c r="E111" s="253"/>
    </row>
    <row r="112" spans="1:13" s="9" customFormat="1" ht="30" hidden="1" customHeight="1" x14ac:dyDescent="0.25">
      <c r="A112" s="19">
        <v>952</v>
      </c>
      <c r="B112" s="24" t="s">
        <v>16</v>
      </c>
      <c r="C112" s="48"/>
      <c r="D112" s="252" t="str">
        <f>D115</f>
        <v>1 798 183,80</v>
      </c>
      <c r="E112" s="253"/>
    </row>
    <row r="113" spans="1:7" s="9" customFormat="1" ht="21" hidden="1" customHeight="1" x14ac:dyDescent="0.25">
      <c r="A113" s="15"/>
      <c r="B113" s="28" t="s">
        <v>13</v>
      </c>
      <c r="C113" s="47"/>
      <c r="D113" s="255"/>
      <c r="E113" s="253"/>
    </row>
    <row r="114" spans="1:7" s="9" customFormat="1" ht="7.5" hidden="1" customHeight="1" x14ac:dyDescent="0.25">
      <c r="A114" s="15"/>
      <c r="B114" s="28" t="s">
        <v>14</v>
      </c>
      <c r="C114" s="49"/>
      <c r="D114" s="314"/>
      <c r="E114" s="253"/>
    </row>
    <row r="115" spans="1:7" s="9" customFormat="1" ht="36" hidden="1" customHeight="1" x14ac:dyDescent="0.25">
      <c r="A115" s="15"/>
      <c r="B115" s="20" t="s">
        <v>10</v>
      </c>
      <c r="C115" s="49"/>
      <c r="D115" s="314" t="s">
        <v>9</v>
      </c>
      <c r="E115" s="253"/>
    </row>
    <row r="116" spans="1:7" s="9" customFormat="1" ht="19.5" hidden="1" customHeight="1" x14ac:dyDescent="0.25">
      <c r="A116" s="15"/>
      <c r="B116" s="24" t="s">
        <v>15</v>
      </c>
      <c r="C116" s="58">
        <f>C110</f>
        <v>1798183.8</v>
      </c>
      <c r="D116" s="315" t="str">
        <f>D112</f>
        <v>1 798 183,80</v>
      </c>
      <c r="E116" s="245"/>
    </row>
    <row r="117" spans="1:7" s="62" customFormat="1" ht="20.25" hidden="1" customHeight="1" x14ac:dyDescent="0.25">
      <c r="C117" s="304" t="s">
        <v>49</v>
      </c>
      <c r="D117" s="305"/>
      <c r="E117" s="305"/>
    </row>
    <row r="118" spans="1:7" s="62" customFormat="1" ht="15" hidden="1" customHeight="1" x14ac:dyDescent="0.25">
      <c r="A118" s="65" t="s">
        <v>88</v>
      </c>
    </row>
    <row r="119" spans="1:7" s="64" customFormat="1" ht="12" hidden="1" customHeight="1" x14ac:dyDescent="0.25">
      <c r="A119" s="63"/>
      <c r="B119" s="296" t="s">
        <v>71</v>
      </c>
      <c r="C119" s="296" t="s">
        <v>69</v>
      </c>
      <c r="D119" s="297" t="s">
        <v>70</v>
      </c>
      <c r="E119" s="298"/>
    </row>
    <row r="120" spans="1:7" s="64" customFormat="1" ht="12" hidden="1" customHeight="1" x14ac:dyDescent="0.25">
      <c r="A120" s="66" t="s">
        <v>73</v>
      </c>
      <c r="B120" s="249"/>
      <c r="C120" s="249"/>
      <c r="D120" s="299"/>
      <c r="E120" s="300"/>
    </row>
    <row r="121" spans="1:7" s="56" customFormat="1" ht="39" hidden="1" customHeight="1" x14ac:dyDescent="0.25">
      <c r="A121" s="67">
        <v>903</v>
      </c>
      <c r="B121" s="51" t="s">
        <v>87</v>
      </c>
      <c r="C121" s="68"/>
      <c r="D121" s="318"/>
      <c r="E121" s="319"/>
    </row>
    <row r="122" spans="1:7" s="56" customFormat="1" ht="36.75" hidden="1" customHeight="1" x14ac:dyDescent="0.25">
      <c r="A122" s="51"/>
      <c r="B122" s="53" t="s">
        <v>11</v>
      </c>
      <c r="C122" s="69"/>
      <c r="D122" s="322"/>
      <c r="E122" s="319"/>
    </row>
    <row r="123" spans="1:7" s="56" customFormat="1" ht="27" hidden="1" customHeight="1" x14ac:dyDescent="0.25">
      <c r="A123" s="70">
        <v>952</v>
      </c>
      <c r="B123" s="59" t="s">
        <v>16</v>
      </c>
      <c r="C123" s="71">
        <f>C126</f>
        <v>772669.58</v>
      </c>
      <c r="D123" s="318"/>
      <c r="E123" s="319"/>
    </row>
    <row r="124" spans="1:7" s="56" customFormat="1" ht="21" hidden="1" customHeight="1" x14ac:dyDescent="0.25">
      <c r="A124" s="51"/>
      <c r="B124" s="73" t="s">
        <v>13</v>
      </c>
      <c r="C124" s="47"/>
      <c r="D124" s="255"/>
      <c r="E124" s="253"/>
    </row>
    <row r="125" spans="1:7" s="56" customFormat="1" ht="7.5" hidden="1" customHeight="1" x14ac:dyDescent="0.25">
      <c r="A125" s="51"/>
      <c r="B125" s="73" t="s">
        <v>14</v>
      </c>
      <c r="C125" s="49"/>
      <c r="D125" s="314"/>
      <c r="E125" s="253"/>
    </row>
    <row r="126" spans="1:7" s="61" customFormat="1" ht="36.75" hidden="1" customHeight="1" x14ac:dyDescent="0.25">
      <c r="A126" s="93"/>
      <c r="B126" s="74" t="s">
        <v>89</v>
      </c>
      <c r="C126" s="94">
        <v>772669.58</v>
      </c>
      <c r="D126" s="320"/>
      <c r="E126" s="321"/>
    </row>
    <row r="127" spans="1:7" s="56" customFormat="1" ht="12" hidden="1" customHeight="1" x14ac:dyDescent="0.25">
      <c r="A127" s="51"/>
      <c r="B127" s="59" t="s">
        <v>15</v>
      </c>
      <c r="C127" s="48">
        <f>C123</f>
        <v>772669.58</v>
      </c>
      <c r="D127" s="252"/>
      <c r="E127" s="253"/>
      <c r="F127" s="57">
        <f>F27+C127</f>
        <v>832669.58</v>
      </c>
      <c r="G127" s="57" t="e">
        <f>#REF!-F127</f>
        <v>#REF!</v>
      </c>
    </row>
    <row r="128" spans="1:7" s="56" customFormat="1" ht="20.25" customHeight="1" x14ac:dyDescent="0.25">
      <c r="A128" s="50"/>
      <c r="C128" s="316" t="s">
        <v>86</v>
      </c>
      <c r="D128" s="317"/>
      <c r="E128" s="317"/>
    </row>
    <row r="129" spans="1:9" s="56" customFormat="1" ht="14.1" customHeight="1" x14ac:dyDescent="0.25">
      <c r="A129" s="50" t="s">
        <v>109</v>
      </c>
      <c r="D129" s="9"/>
      <c r="E129" s="9"/>
    </row>
    <row r="130" spans="1:9" s="56" customFormat="1" ht="7.5" customHeight="1" x14ac:dyDescent="0.25">
      <c r="A130" s="51"/>
      <c r="B130" s="248" t="s">
        <v>71</v>
      </c>
      <c r="C130" s="250" t="s">
        <v>69</v>
      </c>
      <c r="D130" s="251" t="s">
        <v>70</v>
      </c>
      <c r="E130" s="245"/>
    </row>
    <row r="131" spans="1:9" s="56" customFormat="1" ht="13.5" customHeight="1" x14ac:dyDescent="0.25">
      <c r="A131" s="52" t="s">
        <v>73</v>
      </c>
      <c r="B131" s="249"/>
      <c r="C131" s="249"/>
      <c r="D131" s="246"/>
      <c r="E131" s="247"/>
    </row>
    <row r="132" spans="1:9" s="60" customFormat="1" ht="27" customHeight="1" x14ac:dyDescent="0.25">
      <c r="A132" s="32">
        <v>962</v>
      </c>
      <c r="B132" s="59" t="s">
        <v>75</v>
      </c>
      <c r="C132" s="46">
        <f>C133</f>
        <v>11784.03</v>
      </c>
      <c r="D132" s="311"/>
      <c r="E132" s="312"/>
    </row>
    <row r="133" spans="1:9" s="56" customFormat="1" ht="24" customHeight="1" x14ac:dyDescent="0.25">
      <c r="A133" s="51"/>
      <c r="B133" s="28" t="s">
        <v>100</v>
      </c>
      <c r="C133" s="47">
        <v>11784.03</v>
      </c>
      <c r="D133" s="313"/>
      <c r="E133" s="253"/>
    </row>
    <row r="134" spans="1:9" s="56" customFormat="1" ht="12" customHeight="1" x14ac:dyDescent="0.25">
      <c r="A134" s="51"/>
      <c r="B134" s="59" t="s">
        <v>15</v>
      </c>
      <c r="C134" s="48">
        <f>C132</f>
        <v>11784.03</v>
      </c>
      <c r="D134" s="252"/>
      <c r="E134" s="253"/>
      <c r="F134" s="57">
        <f>F27-F88</f>
        <v>11784.029999999999</v>
      </c>
      <c r="G134" s="57"/>
    </row>
    <row r="135" spans="1:9" s="56" customFormat="1" ht="25.5" customHeight="1" x14ac:dyDescent="0.25">
      <c r="A135" s="50"/>
      <c r="C135" s="304" t="s">
        <v>110</v>
      </c>
      <c r="D135" s="305"/>
      <c r="E135" s="305"/>
    </row>
    <row r="136" spans="1:9" s="4" customFormat="1" ht="15.75" customHeight="1" x14ac:dyDescent="0.25">
      <c r="A136" s="306" t="s">
        <v>80</v>
      </c>
      <c r="B136" s="307"/>
      <c r="C136" s="307"/>
      <c r="I136" s="12"/>
    </row>
    <row r="137" spans="1:9" s="3" customFormat="1" ht="21" customHeight="1" x14ac:dyDescent="0.2">
      <c r="A137" s="35" t="s">
        <v>17</v>
      </c>
      <c r="B137" s="36" t="s">
        <v>18</v>
      </c>
      <c r="C137" s="37" t="s">
        <v>19</v>
      </c>
      <c r="D137" s="308" t="s">
        <v>20</v>
      </c>
      <c r="E137" s="266"/>
    </row>
    <row r="138" spans="1:9" s="3" customFormat="1" ht="18.75" customHeight="1" x14ac:dyDescent="0.2">
      <c r="A138" s="267" t="s">
        <v>40</v>
      </c>
      <c r="B138" s="268"/>
      <c r="C138" s="54">
        <f>C139+C140</f>
        <v>370000</v>
      </c>
      <c r="D138" s="265"/>
      <c r="E138" s="266"/>
    </row>
    <row r="139" spans="1:9" s="92" customFormat="1" ht="25.5" customHeight="1" x14ac:dyDescent="0.2">
      <c r="A139" s="97" t="s">
        <v>168</v>
      </c>
      <c r="B139" s="90" t="s">
        <v>78</v>
      </c>
      <c r="C139" s="95">
        <v>50000</v>
      </c>
      <c r="D139" s="302"/>
      <c r="E139" s="303"/>
    </row>
    <row r="140" spans="1:9" s="92" customFormat="1" ht="44.25" customHeight="1" x14ac:dyDescent="0.2">
      <c r="A140" s="98" t="s">
        <v>24</v>
      </c>
      <c r="B140" s="90" t="s">
        <v>167</v>
      </c>
      <c r="C140" s="91">
        <v>320000</v>
      </c>
      <c r="D140" s="302"/>
      <c r="E140" s="303"/>
    </row>
    <row r="141" spans="1:9" s="5" customFormat="1" ht="48" hidden="1" customHeight="1" x14ac:dyDescent="0.25">
      <c r="A141" s="41" t="s">
        <v>26</v>
      </c>
      <c r="B141" s="39" t="s">
        <v>27</v>
      </c>
      <c r="C141" s="55">
        <v>265158.43</v>
      </c>
      <c r="D141" s="265"/>
      <c r="E141" s="266"/>
    </row>
    <row r="142" spans="1:9" s="6" customFormat="1" ht="17.25" hidden="1" customHeight="1" x14ac:dyDescent="0.2">
      <c r="A142" s="267" t="s">
        <v>28</v>
      </c>
      <c r="B142" s="268"/>
      <c r="C142" s="54">
        <f>C143</f>
        <v>370000</v>
      </c>
      <c r="D142" s="265"/>
      <c r="E142" s="266"/>
    </row>
    <row r="143" spans="1:9" s="7" customFormat="1" ht="36" hidden="1" customHeight="1" x14ac:dyDescent="0.25">
      <c r="A143" s="42" t="s">
        <v>41</v>
      </c>
      <c r="B143" s="43" t="s">
        <v>77</v>
      </c>
      <c r="C143" s="40">
        <v>370000</v>
      </c>
      <c r="D143" s="265"/>
      <c r="E143" s="266"/>
    </row>
    <row r="144" spans="1:9" s="3" customFormat="1" ht="22.5" hidden="1" customHeight="1" x14ac:dyDescent="0.2">
      <c r="A144" s="267" t="s">
        <v>21</v>
      </c>
      <c r="B144" s="268"/>
      <c r="C144" s="54">
        <f>C149</f>
        <v>21980.43</v>
      </c>
      <c r="D144" s="265"/>
      <c r="E144" s="266"/>
    </row>
    <row r="145" spans="1:13" s="4" customFormat="1" ht="25.5" hidden="1" customHeight="1" x14ac:dyDescent="0.25">
      <c r="A145" s="38" t="s">
        <v>22</v>
      </c>
      <c r="B145" s="39" t="s">
        <v>23</v>
      </c>
      <c r="C145" s="40">
        <v>14000</v>
      </c>
      <c r="D145" s="265" t="s">
        <v>20</v>
      </c>
      <c r="E145" s="266"/>
    </row>
    <row r="146" spans="1:13" s="4" customFormat="1" ht="45.75" hidden="1" customHeight="1" x14ac:dyDescent="0.25">
      <c r="A146" s="41" t="s">
        <v>24</v>
      </c>
      <c r="B146" s="39" t="s">
        <v>25</v>
      </c>
      <c r="C146" s="55">
        <v>37500</v>
      </c>
      <c r="D146" s="265" t="s">
        <v>20</v>
      </c>
      <c r="E146" s="266"/>
    </row>
    <row r="147" spans="1:13" s="5" customFormat="1" ht="48" hidden="1" customHeight="1" x14ac:dyDescent="0.25">
      <c r="A147" s="41" t="s">
        <v>26</v>
      </c>
      <c r="B147" s="39" t="s">
        <v>27</v>
      </c>
      <c r="C147" s="55">
        <v>265158.43</v>
      </c>
      <c r="D147" s="265" t="s">
        <v>20</v>
      </c>
      <c r="E147" s="266"/>
    </row>
    <row r="148" spans="1:13" s="6" customFormat="1" ht="17.25" hidden="1" customHeight="1" x14ac:dyDescent="0.2">
      <c r="A148" s="267" t="s">
        <v>28</v>
      </c>
      <c r="B148" s="268"/>
      <c r="C148" s="54">
        <f>C149</f>
        <v>21980.43</v>
      </c>
      <c r="D148" s="265" t="s">
        <v>20</v>
      </c>
      <c r="E148" s="266"/>
    </row>
    <row r="149" spans="1:13" s="7" customFormat="1" ht="47.25" hidden="1" customHeight="1" x14ac:dyDescent="0.25">
      <c r="A149" s="42" t="s">
        <v>30</v>
      </c>
      <c r="B149" s="43" t="s">
        <v>31</v>
      </c>
      <c r="C149" s="40">
        <v>21980.43</v>
      </c>
      <c r="D149" s="265"/>
      <c r="E149" s="266"/>
    </row>
    <row r="150" spans="1:13" s="4" customFormat="1" ht="22.5" customHeight="1" x14ac:dyDescent="0.25">
      <c r="A150" s="41"/>
      <c r="B150" s="44" t="s">
        <v>29</v>
      </c>
      <c r="C150" s="45">
        <f>C138</f>
        <v>370000</v>
      </c>
      <c r="D150" s="265"/>
      <c r="E150" s="266"/>
      <c r="F150" s="12"/>
      <c r="M150" s="8"/>
    </row>
  </sheetData>
  <mergeCells count="152">
    <mergeCell ref="D147:E147"/>
    <mergeCell ref="A148:B148"/>
    <mergeCell ref="D148:E148"/>
    <mergeCell ref="D149:E149"/>
    <mergeCell ref="D150:E150"/>
    <mergeCell ref="C135:E135"/>
    <mergeCell ref="D140:E140"/>
    <mergeCell ref="D141:E141"/>
    <mergeCell ref="A142:B142"/>
    <mergeCell ref="D142:E142"/>
    <mergeCell ref="D143:E143"/>
    <mergeCell ref="A144:B144"/>
    <mergeCell ref="D144:E144"/>
    <mergeCell ref="D145:E145"/>
    <mergeCell ref="D146:E146"/>
    <mergeCell ref="A136:C136"/>
    <mergeCell ref="D137:E137"/>
    <mergeCell ref="A138:B138"/>
    <mergeCell ref="D138:E138"/>
    <mergeCell ref="D139:E139"/>
    <mergeCell ref="D134:E134"/>
    <mergeCell ref="D132:E132"/>
    <mergeCell ref="D133:E133"/>
    <mergeCell ref="D114:E114"/>
    <mergeCell ref="D115:E115"/>
    <mergeCell ref="D116:E116"/>
    <mergeCell ref="C128:E128"/>
    <mergeCell ref="D123:E123"/>
    <mergeCell ref="D124:E124"/>
    <mergeCell ref="D125:E125"/>
    <mergeCell ref="D126:E126"/>
    <mergeCell ref="D127:E127"/>
    <mergeCell ref="D121:E121"/>
    <mergeCell ref="D122:E122"/>
    <mergeCell ref="D93:E93"/>
    <mergeCell ref="D94:E94"/>
    <mergeCell ref="D95:E95"/>
    <mergeCell ref="D96:E96"/>
    <mergeCell ref="D97:E97"/>
    <mergeCell ref="C117:E117"/>
    <mergeCell ref="D74:E74"/>
    <mergeCell ref="D75:E75"/>
    <mergeCell ref="A91:C91"/>
    <mergeCell ref="D104:E104"/>
    <mergeCell ref="D105:E105"/>
    <mergeCell ref="A99:B99"/>
    <mergeCell ref="A103:B103"/>
    <mergeCell ref="D98:E98"/>
    <mergeCell ref="D79:E79"/>
    <mergeCell ref="D80:E80"/>
    <mergeCell ref="D86:E86"/>
    <mergeCell ref="D92:E92"/>
    <mergeCell ref="D99:E99"/>
    <mergeCell ref="D88:E88"/>
    <mergeCell ref="D82:E82"/>
    <mergeCell ref="D83:E83"/>
    <mergeCell ref="D46:E46"/>
    <mergeCell ref="D26:E26"/>
    <mergeCell ref="D20:E20"/>
    <mergeCell ref="D21:E21"/>
    <mergeCell ref="D56:E56"/>
    <mergeCell ref="D57:E57"/>
    <mergeCell ref="B119:B120"/>
    <mergeCell ref="C119:C120"/>
    <mergeCell ref="D119:E120"/>
    <mergeCell ref="D77:E77"/>
    <mergeCell ref="D78:E78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68:E68"/>
    <mergeCell ref="D69:E69"/>
    <mergeCell ref="D71:E71"/>
    <mergeCell ref="D70:E70"/>
    <mergeCell ref="D5:E5"/>
    <mergeCell ref="D7:E7"/>
    <mergeCell ref="D61:E61"/>
    <mergeCell ref="D62:E62"/>
    <mergeCell ref="D63:E63"/>
    <mergeCell ref="D41:E41"/>
    <mergeCell ref="D22:E22"/>
    <mergeCell ref="D23:E23"/>
    <mergeCell ref="D25:E25"/>
    <mergeCell ref="D24:E24"/>
    <mergeCell ref="D44:E44"/>
    <mergeCell ref="D42:E42"/>
    <mergeCell ref="D59:E59"/>
    <mergeCell ref="D60:E60"/>
    <mergeCell ref="D53:E53"/>
    <mergeCell ref="D54:E54"/>
    <mergeCell ref="D45:E45"/>
    <mergeCell ref="D17:E17"/>
    <mergeCell ref="D18:E18"/>
    <mergeCell ref="D19:E19"/>
    <mergeCell ref="D15:E15"/>
    <mergeCell ref="D14:E14"/>
    <mergeCell ref="D16:E16"/>
    <mergeCell ref="D47:E47"/>
    <mergeCell ref="D48:E48"/>
    <mergeCell ref="D100:E100"/>
    <mergeCell ref="D101:E101"/>
    <mergeCell ref="D102:E102"/>
    <mergeCell ref="D103:E103"/>
    <mergeCell ref="A93:B93"/>
    <mergeCell ref="A97:B97"/>
    <mergeCell ref="D51:E51"/>
    <mergeCell ref="D52:E52"/>
    <mergeCell ref="D55:E55"/>
    <mergeCell ref="D58:E58"/>
    <mergeCell ref="D72:E72"/>
    <mergeCell ref="D85:E85"/>
    <mergeCell ref="D87:E87"/>
    <mergeCell ref="D67:E67"/>
    <mergeCell ref="D49:E49"/>
    <mergeCell ref="D50:E50"/>
    <mergeCell ref="D73:E73"/>
    <mergeCell ref="D76:E76"/>
    <mergeCell ref="D64:E64"/>
    <mergeCell ref="D65:E65"/>
    <mergeCell ref="D66:E66"/>
    <mergeCell ref="D84:E84"/>
    <mergeCell ref="D81:E81"/>
    <mergeCell ref="B3:B4"/>
    <mergeCell ref="C3:C4"/>
    <mergeCell ref="D3:E4"/>
    <mergeCell ref="D8:E8"/>
    <mergeCell ref="D9:E9"/>
    <mergeCell ref="B108:B109"/>
    <mergeCell ref="C108:C109"/>
    <mergeCell ref="D108:E109"/>
    <mergeCell ref="B130:B131"/>
    <mergeCell ref="C130:C131"/>
    <mergeCell ref="D130:E131"/>
    <mergeCell ref="D110:E110"/>
    <mergeCell ref="D111:E111"/>
    <mergeCell ref="D112:E112"/>
    <mergeCell ref="D113:E113"/>
    <mergeCell ref="C107:E107"/>
    <mergeCell ref="D10:E10"/>
    <mergeCell ref="D27:E27"/>
    <mergeCell ref="B30:B31"/>
    <mergeCell ref="C30:C31"/>
    <mergeCell ref="D30:E31"/>
    <mergeCell ref="D11:E11"/>
    <mergeCell ref="D12:E12"/>
    <mergeCell ref="D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3" workbookViewId="0">
      <selection sqref="A1:F35"/>
    </sheetView>
  </sheetViews>
  <sheetFormatPr defaultColWidth="9.33203125" defaultRowHeight="13.8" x14ac:dyDescent="0.3"/>
  <cols>
    <col min="1" max="1" width="15" style="149" customWidth="1"/>
    <col min="2" max="2" width="36.77734375" style="149" customWidth="1"/>
    <col min="3" max="3" width="12.109375" style="220" customWidth="1"/>
    <col min="4" max="4" width="13" style="149" customWidth="1"/>
    <col min="5" max="5" width="10.109375" style="221" customWidth="1"/>
    <col min="6" max="6" width="10.6640625" style="221" customWidth="1"/>
    <col min="7" max="7" width="17.44140625" style="149" customWidth="1"/>
    <col min="8" max="16384" width="9.33203125" style="149"/>
  </cols>
  <sheetData>
    <row r="1" spans="1:7" s="146" customFormat="1" ht="27" customHeight="1" thickBot="1" x14ac:dyDescent="0.35">
      <c r="A1" s="143"/>
      <c r="B1" s="144"/>
      <c r="C1" s="145"/>
      <c r="D1" s="324" t="s">
        <v>111</v>
      </c>
      <c r="E1" s="324"/>
      <c r="F1" s="324"/>
    </row>
    <row r="2" spans="1:7" s="147" customFormat="1" ht="18" customHeight="1" thickBot="1" x14ac:dyDescent="0.3">
      <c r="A2" s="325" t="s">
        <v>112</v>
      </c>
      <c r="B2" s="326"/>
      <c r="C2" s="326"/>
      <c r="D2" s="326"/>
      <c r="E2" s="327"/>
      <c r="F2" s="328"/>
    </row>
    <row r="3" spans="1:7" ht="16.5" customHeight="1" x14ac:dyDescent="0.3">
      <c r="A3" s="329" t="s">
        <v>113</v>
      </c>
      <c r="B3" s="331" t="s">
        <v>114</v>
      </c>
      <c r="C3" s="148" t="s">
        <v>115</v>
      </c>
      <c r="D3" s="333" t="s">
        <v>116</v>
      </c>
      <c r="E3" s="335" t="s">
        <v>117</v>
      </c>
      <c r="F3" s="336"/>
      <c r="G3" s="149" t="s">
        <v>118</v>
      </c>
    </row>
    <row r="4" spans="1:7" ht="13.5" customHeight="1" thickBot="1" x14ac:dyDescent="0.35">
      <c r="A4" s="330"/>
      <c r="B4" s="332"/>
      <c r="C4" s="150" t="s">
        <v>119</v>
      </c>
      <c r="D4" s="334"/>
      <c r="E4" s="151" t="s">
        <v>120</v>
      </c>
      <c r="F4" s="152" t="s">
        <v>121</v>
      </c>
      <c r="G4" s="153"/>
    </row>
    <row r="5" spans="1:7" x14ac:dyDescent="0.3">
      <c r="A5" s="337" t="s">
        <v>122</v>
      </c>
      <c r="B5" s="154" t="s">
        <v>123</v>
      </c>
      <c r="C5" s="155" t="s">
        <v>124</v>
      </c>
      <c r="D5" s="156">
        <f>13543+1606</f>
        <v>15149</v>
      </c>
      <c r="E5" s="157"/>
      <c r="F5" s="158">
        <f>D5</f>
        <v>15149</v>
      </c>
      <c r="G5" s="153">
        <v>1606</v>
      </c>
    </row>
    <row r="6" spans="1:7" s="170" customFormat="1" ht="14.4" thickBot="1" x14ac:dyDescent="0.35">
      <c r="A6" s="338"/>
      <c r="B6" s="164" t="s">
        <v>126</v>
      </c>
      <c r="C6" s="165"/>
      <c r="D6" s="166">
        <f>SUM(D5:D5)</f>
        <v>15149</v>
      </c>
      <c r="E6" s="167"/>
      <c r="F6" s="168">
        <f>F5</f>
        <v>15149</v>
      </c>
      <c r="G6" s="169"/>
    </row>
    <row r="7" spans="1:7" x14ac:dyDescent="0.3">
      <c r="A7" s="323" t="s">
        <v>127</v>
      </c>
      <c r="B7" s="171" t="s">
        <v>128</v>
      </c>
      <c r="C7" s="172" t="s">
        <v>124</v>
      </c>
      <c r="D7" s="173">
        <v>16969.95</v>
      </c>
      <c r="E7" s="174"/>
      <c r="F7" s="175">
        <f>D7</f>
        <v>16969.95</v>
      </c>
      <c r="G7" s="153"/>
    </row>
    <row r="8" spans="1:7" ht="15" customHeight="1" x14ac:dyDescent="0.3">
      <c r="A8" s="323"/>
      <c r="B8" s="159" t="s">
        <v>129</v>
      </c>
      <c r="C8" s="160" t="s">
        <v>125</v>
      </c>
      <c r="D8" s="161">
        <v>2000</v>
      </c>
      <c r="E8" s="162">
        <f>D8</f>
        <v>2000</v>
      </c>
      <c r="F8" s="163"/>
      <c r="G8" s="153"/>
    </row>
    <row r="9" spans="1:7" ht="14.4" thickBot="1" x14ac:dyDescent="0.35">
      <c r="A9" s="323"/>
      <c r="B9" s="176" t="s">
        <v>126</v>
      </c>
      <c r="C9" s="177"/>
      <c r="D9" s="178">
        <f>SUM(D7:D8)</f>
        <v>18969.95</v>
      </c>
      <c r="E9" s="179">
        <f>E8</f>
        <v>2000</v>
      </c>
      <c r="F9" s="180">
        <f>F7</f>
        <v>16969.95</v>
      </c>
      <c r="G9" s="153"/>
    </row>
    <row r="10" spans="1:7" ht="27.6" x14ac:dyDescent="0.3">
      <c r="A10" s="339" t="s">
        <v>130</v>
      </c>
      <c r="B10" s="154" t="s">
        <v>131</v>
      </c>
      <c r="C10" s="155" t="s">
        <v>124</v>
      </c>
      <c r="D10" s="156">
        <f>1756.61+41057.52</f>
        <v>42814.13</v>
      </c>
      <c r="E10" s="157"/>
      <c r="F10" s="158">
        <f>D10</f>
        <v>42814.13</v>
      </c>
      <c r="G10" s="153">
        <v>1756.61</v>
      </c>
    </row>
    <row r="11" spans="1:7" ht="14.4" thickBot="1" x14ac:dyDescent="0.35">
      <c r="A11" s="340"/>
      <c r="B11" s="164" t="s">
        <v>126</v>
      </c>
      <c r="C11" s="181"/>
      <c r="D11" s="166">
        <f>SUM(D10:D10)</f>
        <v>42814.13</v>
      </c>
      <c r="E11" s="167"/>
      <c r="F11" s="168">
        <f>F10</f>
        <v>42814.13</v>
      </c>
      <c r="G11" s="153"/>
    </row>
    <row r="12" spans="1:7" s="188" customFormat="1" ht="27.6" x14ac:dyDescent="0.3">
      <c r="A12" s="323" t="s">
        <v>132</v>
      </c>
      <c r="B12" s="182" t="s">
        <v>133</v>
      </c>
      <c r="C12" s="183" t="s">
        <v>134</v>
      </c>
      <c r="D12" s="184">
        <v>8000</v>
      </c>
      <c r="E12" s="185"/>
      <c r="F12" s="186">
        <f>D12</f>
        <v>8000</v>
      </c>
      <c r="G12" s="187">
        <v>-16992.62</v>
      </c>
    </row>
    <row r="13" spans="1:7" s="188" customFormat="1" ht="15" customHeight="1" x14ac:dyDescent="0.3">
      <c r="A13" s="323"/>
      <c r="B13" s="189" t="s">
        <v>135</v>
      </c>
      <c r="C13" s="190" t="s">
        <v>125</v>
      </c>
      <c r="D13" s="191">
        <v>4516.2</v>
      </c>
      <c r="E13" s="192">
        <f>D13</f>
        <v>4516.2</v>
      </c>
      <c r="F13" s="193"/>
      <c r="G13" s="187"/>
    </row>
    <row r="14" spans="1:7" s="188" customFormat="1" ht="29.25" customHeight="1" x14ac:dyDescent="0.3">
      <c r="A14" s="323"/>
      <c r="B14" s="222" t="s">
        <v>136</v>
      </c>
      <c r="C14" s="194" t="s">
        <v>134</v>
      </c>
      <c r="D14" s="195">
        <f>24992.62-8000</f>
        <v>16992.62</v>
      </c>
      <c r="E14" s="196"/>
      <c r="F14" s="197">
        <f>D14</f>
        <v>16992.62</v>
      </c>
      <c r="G14" s="187">
        <v>16992.62</v>
      </c>
    </row>
    <row r="15" spans="1:7" s="188" customFormat="1" ht="14.4" thickBot="1" x14ac:dyDescent="0.35">
      <c r="A15" s="323"/>
      <c r="B15" s="176" t="s">
        <v>126</v>
      </c>
      <c r="C15" s="194"/>
      <c r="D15" s="178">
        <f>SUM(D12:D14)</f>
        <v>29508.82</v>
      </c>
      <c r="E15" s="178">
        <f>SUM(E12:E14)</f>
        <v>4516.2</v>
      </c>
      <c r="F15" s="198">
        <f>F12+F13+F14</f>
        <v>24992.62</v>
      </c>
      <c r="G15" s="187"/>
    </row>
    <row r="16" spans="1:7" ht="27.6" x14ac:dyDescent="0.3">
      <c r="A16" s="339" t="s">
        <v>137</v>
      </c>
      <c r="B16" s="154" t="s">
        <v>138</v>
      </c>
      <c r="C16" s="155" t="s">
        <v>124</v>
      </c>
      <c r="D16" s="199">
        <v>18726.43</v>
      </c>
      <c r="E16" s="200">
        <f>D16</f>
        <v>18726.43</v>
      </c>
      <c r="F16" s="201"/>
      <c r="G16" s="153"/>
    </row>
    <row r="17" spans="1:7" ht="15.75" customHeight="1" x14ac:dyDescent="0.3">
      <c r="A17" s="323"/>
      <c r="B17" s="159" t="s">
        <v>139</v>
      </c>
      <c r="C17" s="160" t="s">
        <v>125</v>
      </c>
      <c r="D17" s="161">
        <v>2000</v>
      </c>
      <c r="E17" s="162">
        <f>D17</f>
        <v>2000</v>
      </c>
      <c r="F17" s="163"/>
      <c r="G17" s="153"/>
    </row>
    <row r="18" spans="1:7" ht="14.4" thickBot="1" x14ac:dyDescent="0.35">
      <c r="A18" s="340"/>
      <c r="B18" s="164" t="s">
        <v>126</v>
      </c>
      <c r="C18" s="181"/>
      <c r="D18" s="166">
        <f>SUM(D16:D17)</f>
        <v>20726.43</v>
      </c>
      <c r="E18" s="167">
        <f>E16+E17</f>
        <v>20726.43</v>
      </c>
      <c r="F18" s="168">
        <f>F16+F17</f>
        <v>0</v>
      </c>
      <c r="G18" s="153"/>
    </row>
    <row r="19" spans="1:7" ht="27.6" x14ac:dyDescent="0.3">
      <c r="A19" s="323" t="s">
        <v>140</v>
      </c>
      <c r="B19" s="171" t="s">
        <v>141</v>
      </c>
      <c r="C19" s="172" t="s">
        <v>124</v>
      </c>
      <c r="D19" s="184">
        <f>18500+19000</f>
        <v>37500</v>
      </c>
      <c r="E19" s="174"/>
      <c r="F19" s="175">
        <f>D19</f>
        <v>37500</v>
      </c>
      <c r="G19" s="153">
        <v>18500</v>
      </c>
    </row>
    <row r="20" spans="1:7" ht="25.5" customHeight="1" x14ac:dyDescent="0.3">
      <c r="A20" s="323"/>
      <c r="B20" s="159" t="s">
        <v>142</v>
      </c>
      <c r="C20" s="160" t="s">
        <v>125</v>
      </c>
      <c r="D20" s="161">
        <v>2196.39</v>
      </c>
      <c r="E20" s="162">
        <f>D20</f>
        <v>2196.39</v>
      </c>
      <c r="F20" s="163"/>
      <c r="G20" s="153"/>
    </row>
    <row r="21" spans="1:7" ht="14.4" thickBot="1" x14ac:dyDescent="0.35">
      <c r="A21" s="323"/>
      <c r="B21" s="176" t="s">
        <v>126</v>
      </c>
      <c r="C21" s="177"/>
      <c r="D21" s="178">
        <f>SUM(D19:D20)</f>
        <v>39696.39</v>
      </c>
      <c r="E21" s="179">
        <f>E19+E20</f>
        <v>2196.39</v>
      </c>
      <c r="F21" s="180">
        <f>F19+F20</f>
        <v>37500</v>
      </c>
      <c r="G21" s="153"/>
    </row>
    <row r="22" spans="1:7" ht="27.6" x14ac:dyDescent="0.3">
      <c r="A22" s="339" t="s">
        <v>143</v>
      </c>
      <c r="B22" s="203" t="s">
        <v>144</v>
      </c>
      <c r="C22" s="155" t="s">
        <v>145</v>
      </c>
      <c r="D22" s="199">
        <v>18125</v>
      </c>
      <c r="E22" s="157"/>
      <c r="F22" s="158">
        <f>D22</f>
        <v>18125</v>
      </c>
      <c r="G22" s="153"/>
    </row>
    <row r="23" spans="1:7" ht="27" customHeight="1" x14ac:dyDescent="0.3">
      <c r="A23" s="323"/>
      <c r="B23" s="159" t="s">
        <v>146</v>
      </c>
      <c r="C23" s="160" t="s">
        <v>125</v>
      </c>
      <c r="D23" s="161">
        <v>1854.93</v>
      </c>
      <c r="E23" s="162">
        <f>D23</f>
        <v>1854.93</v>
      </c>
      <c r="F23" s="202"/>
      <c r="G23" s="153"/>
    </row>
    <row r="24" spans="1:7" ht="14.4" thickBot="1" x14ac:dyDescent="0.35">
      <c r="A24" s="340"/>
      <c r="B24" s="164" t="s">
        <v>126</v>
      </c>
      <c r="C24" s="181"/>
      <c r="D24" s="166">
        <f>SUM(D22:D23)</f>
        <v>19979.93</v>
      </c>
      <c r="E24" s="167">
        <f>E22+E23</f>
        <v>1854.93</v>
      </c>
      <c r="F24" s="168">
        <f>F22+F23</f>
        <v>18125</v>
      </c>
      <c r="G24" s="153"/>
    </row>
    <row r="25" spans="1:7" ht="27.6" x14ac:dyDescent="0.3">
      <c r="A25" s="323" t="s">
        <v>147</v>
      </c>
      <c r="B25" s="182" t="s">
        <v>148</v>
      </c>
      <c r="C25" s="172" t="s">
        <v>124</v>
      </c>
      <c r="D25" s="184">
        <f>1476</f>
        <v>1476</v>
      </c>
      <c r="E25" s="174"/>
      <c r="F25" s="175">
        <f>D25</f>
        <v>1476</v>
      </c>
      <c r="G25" s="153">
        <f>-10000+1476</f>
        <v>-8524</v>
      </c>
    </row>
    <row r="26" spans="1:7" ht="28.5" customHeight="1" x14ac:dyDescent="0.3">
      <c r="A26" s="323"/>
      <c r="B26" s="159" t="s">
        <v>149</v>
      </c>
      <c r="C26" s="160" t="s">
        <v>145</v>
      </c>
      <c r="D26" s="161">
        <f>22200+10000-1476+1402.6</f>
        <v>32126.6</v>
      </c>
      <c r="E26" s="162">
        <f>D26</f>
        <v>32126.6</v>
      </c>
      <c r="F26" s="163"/>
      <c r="G26" s="153">
        <f>8524+1402.6</f>
        <v>9926.6</v>
      </c>
    </row>
    <row r="27" spans="1:7" ht="24.75" customHeight="1" x14ac:dyDescent="0.3">
      <c r="A27" s="323"/>
      <c r="B27" s="159" t="s">
        <v>150</v>
      </c>
      <c r="C27" s="160" t="s">
        <v>125</v>
      </c>
      <c r="D27" s="161">
        <f>2000-1000</f>
        <v>1000</v>
      </c>
      <c r="E27" s="162">
        <f>D27</f>
        <v>1000</v>
      </c>
      <c r="F27" s="163"/>
      <c r="G27" s="153"/>
    </row>
    <row r="28" spans="1:7" ht="14.4" thickBot="1" x14ac:dyDescent="0.35">
      <c r="A28" s="323"/>
      <c r="B28" s="176" t="s">
        <v>126</v>
      </c>
      <c r="C28" s="177"/>
      <c r="D28" s="178">
        <f>SUM(D25:D27)</f>
        <v>34602.6</v>
      </c>
      <c r="E28" s="179">
        <f>E25+E26+E27</f>
        <v>33126.6</v>
      </c>
      <c r="F28" s="180">
        <f>F25+F26+F27</f>
        <v>1476</v>
      </c>
      <c r="G28" s="153"/>
    </row>
    <row r="29" spans="1:7" x14ac:dyDescent="0.3">
      <c r="A29" s="339" t="s">
        <v>151</v>
      </c>
      <c r="B29" s="154" t="s">
        <v>152</v>
      </c>
      <c r="C29" s="155" t="s">
        <v>153</v>
      </c>
      <c r="D29" s="156">
        <v>14500</v>
      </c>
      <c r="E29" s="157"/>
      <c r="F29" s="158">
        <f>D29</f>
        <v>14500</v>
      </c>
      <c r="G29" s="153"/>
    </row>
    <row r="30" spans="1:7" ht="24" customHeight="1" x14ac:dyDescent="0.3">
      <c r="A30" s="323"/>
      <c r="B30" s="159" t="s">
        <v>154</v>
      </c>
      <c r="C30" s="160" t="s">
        <v>125</v>
      </c>
      <c r="D30" s="161">
        <v>1571.77</v>
      </c>
      <c r="E30" s="162">
        <f>D30</f>
        <v>1571.77</v>
      </c>
      <c r="F30" s="163"/>
      <c r="G30" s="153"/>
    </row>
    <row r="31" spans="1:7" ht="14.4" thickBot="1" x14ac:dyDescent="0.35">
      <c r="A31" s="340"/>
      <c r="B31" s="164" t="s">
        <v>126</v>
      </c>
      <c r="C31" s="181"/>
      <c r="D31" s="166">
        <f>SUM(D29:D30)</f>
        <v>16071.77</v>
      </c>
      <c r="E31" s="167">
        <f>E29+E30</f>
        <v>1571.77</v>
      </c>
      <c r="F31" s="168">
        <f>F29+F30</f>
        <v>14500</v>
      </c>
      <c r="G31" s="153"/>
    </row>
    <row r="32" spans="1:7" ht="27.6" x14ac:dyDescent="0.3">
      <c r="A32" s="339" t="s">
        <v>155</v>
      </c>
      <c r="B32" s="154" t="s">
        <v>156</v>
      </c>
      <c r="C32" s="155" t="s">
        <v>157</v>
      </c>
      <c r="D32" s="199">
        <v>17800</v>
      </c>
      <c r="E32" s="200">
        <v>17800</v>
      </c>
      <c r="F32" s="201"/>
      <c r="G32" s="153">
        <v>800</v>
      </c>
    </row>
    <row r="33" spans="1:7" x14ac:dyDescent="0.3">
      <c r="A33" s="323"/>
      <c r="B33" s="159" t="s">
        <v>158</v>
      </c>
      <c r="C33" s="160" t="s">
        <v>125</v>
      </c>
      <c r="D33" s="161">
        <f>2699.49-300</f>
        <v>2399.4899999999998</v>
      </c>
      <c r="E33" s="162">
        <f>D33</f>
        <v>2399.4899999999998</v>
      </c>
      <c r="F33" s="163"/>
      <c r="G33" s="153"/>
    </row>
    <row r="34" spans="1:7" ht="14.4" thickBot="1" x14ac:dyDescent="0.35">
      <c r="A34" s="340"/>
      <c r="B34" s="164" t="s">
        <v>126</v>
      </c>
      <c r="C34" s="181"/>
      <c r="D34" s="166">
        <f>SUM(D32:D33)</f>
        <v>20199.489999999998</v>
      </c>
      <c r="E34" s="166">
        <f>SUM(E32:E33)</f>
        <v>20199.489999999998</v>
      </c>
      <c r="F34" s="204">
        <f>SUM(F32:F33)</f>
        <v>0</v>
      </c>
      <c r="G34" s="153"/>
    </row>
    <row r="35" spans="1:7" ht="14.4" thickBot="1" x14ac:dyDescent="0.35">
      <c r="A35" s="341" t="s">
        <v>159</v>
      </c>
      <c r="B35" s="342"/>
      <c r="C35" s="205"/>
      <c r="D35" s="206">
        <f>D6+D9+D11+D15+D18+D21+D24+D28+D31+D34</f>
        <v>257718.50999999995</v>
      </c>
      <c r="E35" s="206">
        <f>E6+E9+E11+E15+E18+E21+E24+E28+E31+E34</f>
        <v>86191.81</v>
      </c>
      <c r="F35" s="207">
        <f>F6+F9+F11+F15+F18+F21+F24+F28+F31+F34</f>
        <v>171526.7</v>
      </c>
      <c r="G35" s="153"/>
    </row>
    <row r="36" spans="1:7" hidden="1" x14ac:dyDescent="0.3">
      <c r="A36" s="208"/>
      <c r="B36" s="208"/>
      <c r="C36" s="209" t="s">
        <v>160</v>
      </c>
      <c r="D36" s="210"/>
      <c r="E36" s="211"/>
      <c r="F36" s="212">
        <f>F29</f>
        <v>14500</v>
      </c>
      <c r="G36" s="153"/>
    </row>
    <row r="37" spans="1:7" hidden="1" x14ac:dyDescent="0.3">
      <c r="C37" s="213" t="s">
        <v>104</v>
      </c>
      <c r="D37" s="214"/>
      <c r="E37" s="215" t="e">
        <f>#REF!+E8+#REF!+E13+E17+E20+E23+E27+E30+#REF!+E33</f>
        <v>#REF!</v>
      </c>
      <c r="F37" s="216"/>
      <c r="G37" s="153"/>
    </row>
    <row r="38" spans="1:7" hidden="1" x14ac:dyDescent="0.3">
      <c r="C38" s="213" t="s">
        <v>161</v>
      </c>
      <c r="D38" s="214"/>
      <c r="E38" s="215" t="e">
        <f>E16+#REF!</f>
        <v>#REF!</v>
      </c>
      <c r="F38" s="215" t="e">
        <f>F5+F7+F10+F19+#REF!+F25</f>
        <v>#REF!</v>
      </c>
      <c r="G38" s="153"/>
    </row>
    <row r="39" spans="1:7" hidden="1" x14ac:dyDescent="0.3">
      <c r="C39" s="213" t="s">
        <v>162</v>
      </c>
      <c r="D39" s="214"/>
      <c r="E39" s="216"/>
      <c r="F39" s="215">
        <f>F12</f>
        <v>8000</v>
      </c>
      <c r="G39" s="153"/>
    </row>
    <row r="40" spans="1:7" hidden="1" x14ac:dyDescent="0.3">
      <c r="C40" s="213" t="s">
        <v>163</v>
      </c>
      <c r="D40" s="214"/>
      <c r="E40" s="215">
        <f>E32</f>
        <v>17800</v>
      </c>
      <c r="F40" s="215"/>
      <c r="G40" s="153"/>
    </row>
    <row r="41" spans="1:7" hidden="1" x14ac:dyDescent="0.3">
      <c r="C41" s="213" t="s">
        <v>164</v>
      </c>
      <c r="D41" s="214"/>
      <c r="E41" s="215">
        <f>E26</f>
        <v>32126.6</v>
      </c>
      <c r="F41" s="215">
        <f>F22</f>
        <v>18125</v>
      </c>
      <c r="G41" s="153"/>
    </row>
    <row r="42" spans="1:7" s="170" customFormat="1" hidden="1" x14ac:dyDescent="0.3">
      <c r="C42" s="217"/>
      <c r="D42" s="218" t="e">
        <f>E42+F42</f>
        <v>#REF!</v>
      </c>
      <c r="E42" s="219" t="e">
        <f>E37+E38+E40+E41</f>
        <v>#REF!</v>
      </c>
      <c r="F42" s="219" t="e">
        <f>F36+F38+F39+F40+F41</f>
        <v>#REF!</v>
      </c>
      <c r="G42" s="169"/>
    </row>
    <row r="43" spans="1:7" hidden="1" x14ac:dyDescent="0.3">
      <c r="G43" s="153"/>
    </row>
  </sheetData>
  <mergeCells count="17">
    <mergeCell ref="A22:A24"/>
    <mergeCell ref="A25:A28"/>
    <mergeCell ref="A29:A31"/>
    <mergeCell ref="A32:A34"/>
    <mergeCell ref="A35:B35"/>
    <mergeCell ref="A19:A21"/>
    <mergeCell ref="D1:F1"/>
    <mergeCell ref="A2:F2"/>
    <mergeCell ref="A3:A4"/>
    <mergeCell ref="B3:B4"/>
    <mergeCell ref="D3:D4"/>
    <mergeCell ref="E3:F3"/>
    <mergeCell ref="A5:A6"/>
    <mergeCell ref="A7:A9"/>
    <mergeCell ref="A10:A11"/>
    <mergeCell ref="A12:A15"/>
    <mergeCell ref="A16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 1,2,4,5,6</vt:lpstr>
      <vt:lpstr>zał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K_Kulinska-Pluta</cp:lastModifiedBy>
  <cp:lastPrinted>2019-07-18T07:05:41Z</cp:lastPrinted>
  <dcterms:created xsi:type="dcterms:W3CDTF">2018-07-16T10:19:39Z</dcterms:created>
  <dcterms:modified xsi:type="dcterms:W3CDTF">2019-07-19T12:35:37Z</dcterms:modified>
</cp:coreProperties>
</file>