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Kulinska-Pluta\Downloads\"/>
    </mc:Choice>
  </mc:AlternateContent>
  <bookViews>
    <workbookView xWindow="0" yWindow="0" windowWidth="0" windowHeight="0"/>
  </bookViews>
  <sheets>
    <sheet name="Zał 1,2,4,5,6" sheetId="1" r:id="rId1"/>
    <sheet name="zał 3" sheetId="2" r:id="rId2"/>
  </sheets>
  <calcPr calcId="162913"/>
</workbook>
</file>

<file path=xl/calcChain.xml><?xml version="1.0" encoding="utf-8"?>
<calcChain xmlns="http://schemas.openxmlformats.org/spreadsheetml/2006/main">
  <c r="C69" i="1" l="1"/>
  <c r="C68" i="1" s="1"/>
  <c r="C122" i="1"/>
  <c r="C102" i="1" s="1"/>
  <c r="D119" i="1"/>
  <c r="F118" i="1"/>
  <c r="D117" i="1"/>
  <c r="C117" i="1"/>
  <c r="C51" i="1"/>
  <c r="F149" i="1" l="1"/>
  <c r="D147" i="1"/>
  <c r="D149" i="1" s="1"/>
  <c r="C95" i="1" l="1"/>
  <c r="C94" i="1" s="1"/>
  <c r="C93" i="1" s="1"/>
  <c r="C27" i="1"/>
  <c r="C26" i="1"/>
  <c r="C90" i="1" l="1"/>
  <c r="C89" i="1" s="1"/>
  <c r="C23" i="1"/>
  <c r="C22" i="1" s="1"/>
  <c r="D132" i="1"/>
  <c r="D131" i="1" s="1"/>
  <c r="D77" i="1"/>
  <c r="D75" i="1" s="1"/>
  <c r="D72" i="1" s="1"/>
  <c r="D142" i="1" l="1"/>
  <c r="D210" i="1"/>
  <c r="D212" i="1" s="1"/>
  <c r="C49" i="1"/>
  <c r="C48" i="1" s="1"/>
  <c r="C98" i="1"/>
  <c r="C34" i="1" l="1"/>
  <c r="C133" i="1"/>
  <c r="C82" i="1"/>
  <c r="C81" i="1" s="1"/>
  <c r="C132" i="1" l="1"/>
  <c r="C33" i="1"/>
  <c r="C30" i="1"/>
  <c r="D152" i="1"/>
  <c r="D164" i="1" s="1"/>
  <c r="C202" i="1"/>
  <c r="C201" i="1" s="1"/>
  <c r="C197" i="1"/>
  <c r="C196" i="1" s="1"/>
  <c r="C195" i="1"/>
  <c r="C191" i="1" s="1"/>
  <c r="C29" i="1" l="1"/>
  <c r="C54" i="1" s="1"/>
  <c r="C108" i="1"/>
  <c r="D42" i="1"/>
  <c r="C43" i="1"/>
  <c r="C41" i="1" s="1"/>
  <c r="H41" i="1" l="1"/>
  <c r="D41" i="1"/>
  <c r="D40" i="1" s="1"/>
  <c r="D37" i="1"/>
  <c r="D36" i="1" s="1"/>
  <c r="C37" i="1"/>
  <c r="C36" i="1" s="1"/>
  <c r="D156" i="1"/>
  <c r="C126" i="1"/>
  <c r="C125" i="1"/>
  <c r="D140" i="1" l="1"/>
  <c r="C40" i="1"/>
  <c r="H40" i="1" s="1"/>
  <c r="H54" i="1" l="1"/>
  <c r="C65" i="1"/>
  <c r="C59" i="1" s="1"/>
  <c r="C60" i="1"/>
  <c r="E40" i="2"/>
  <c r="F34" i="2"/>
  <c r="D33" i="2"/>
  <c r="E33" i="2" s="1"/>
  <c r="D31" i="2"/>
  <c r="E30" i="2"/>
  <c r="E31" i="2" s="1"/>
  <c r="F29" i="2"/>
  <c r="F36" i="2" s="1"/>
  <c r="D27" i="2"/>
  <c r="E27" i="2" s="1"/>
  <c r="G26" i="2"/>
  <c r="D26" i="2"/>
  <c r="E26" i="2" s="1"/>
  <c r="G25" i="2"/>
  <c r="D25" i="2"/>
  <c r="D24" i="2"/>
  <c r="E23" i="2"/>
  <c r="E24" i="2" s="1"/>
  <c r="F22" i="2"/>
  <c r="F41" i="2" s="1"/>
  <c r="E20" i="2"/>
  <c r="E21" i="2" s="1"/>
  <c r="D19" i="2"/>
  <c r="F19" i="2" s="1"/>
  <c r="F21" i="2" s="1"/>
  <c r="F18" i="2"/>
  <c r="D18" i="2"/>
  <c r="E17" i="2"/>
  <c r="E16" i="2"/>
  <c r="E38" i="2" s="1"/>
  <c r="D14" i="2"/>
  <c r="F14" i="2" s="1"/>
  <c r="E13" i="2"/>
  <c r="E15" i="2" s="1"/>
  <c r="F12" i="2"/>
  <c r="F39" i="2" s="1"/>
  <c r="D10" i="2"/>
  <c r="D11" i="2" s="1"/>
  <c r="D9" i="2"/>
  <c r="E8" i="2"/>
  <c r="F7" i="2"/>
  <c r="F9" i="2" s="1"/>
  <c r="D5" i="2"/>
  <c r="D6" i="2" s="1"/>
  <c r="C226" i="1"/>
  <c r="C222" i="1"/>
  <c r="C220" i="1"/>
  <c r="C216" i="1"/>
  <c r="C228" i="1" s="1"/>
  <c r="E41" i="2" l="1"/>
  <c r="E28" i="2"/>
  <c r="C72" i="1"/>
  <c r="C75" i="1"/>
  <c r="F5" i="2"/>
  <c r="F6" i="2" s="1"/>
  <c r="F10" i="2"/>
  <c r="F11" i="2" s="1"/>
  <c r="E18" i="2"/>
  <c r="D28" i="2"/>
  <c r="E37" i="2"/>
  <c r="E42" i="2" s="1"/>
  <c r="E34" i="2"/>
  <c r="D15" i="2"/>
  <c r="F15" i="2"/>
  <c r="D21" i="2"/>
  <c r="F31" i="2"/>
  <c r="D34" i="2"/>
  <c r="E9" i="2"/>
  <c r="F24" i="2"/>
  <c r="F25" i="2"/>
  <c r="F28" i="2" s="1"/>
  <c r="E35" i="2" l="1"/>
  <c r="D35" i="2"/>
  <c r="F35" i="2"/>
  <c r="F38" i="2"/>
  <c r="F42" i="2" s="1"/>
  <c r="D42" i="2" s="1"/>
  <c r="C137" i="1" l="1"/>
  <c r="C17" i="1"/>
  <c r="C20" i="1"/>
  <c r="F104" i="1" s="1"/>
  <c r="C182" i="1"/>
  <c r="C186" i="1" s="1"/>
  <c r="C103" i="1"/>
  <c r="C5" i="1" l="1"/>
  <c r="D18" i="1"/>
  <c r="D17" i="1" s="1"/>
  <c r="C9" i="1" l="1"/>
  <c r="C8" i="1" s="1"/>
  <c r="C11" i="1"/>
  <c r="C14" i="1"/>
  <c r="C85" i="1"/>
  <c r="C131" i="1"/>
  <c r="C142" i="1" s="1"/>
  <c r="C158" i="1"/>
  <c r="C162" i="1"/>
  <c r="F61" i="1" s="1"/>
  <c r="C169" i="1"/>
  <c r="C175" i="1" s="1"/>
  <c r="D171" i="1"/>
  <c r="D175" i="1" s="1"/>
  <c r="H142" i="1" l="1"/>
  <c r="F142" i="1"/>
  <c r="F54" i="1"/>
  <c r="F186" i="1" s="1"/>
  <c r="F212" i="1" l="1"/>
  <c r="G142" i="1"/>
  <c r="G186" i="1"/>
</calcChain>
</file>

<file path=xl/sharedStrings.xml><?xml version="1.0" encoding="utf-8"?>
<sst xmlns="http://schemas.openxmlformats.org/spreadsheetml/2006/main" count="383" uniqueCount="237">
  <si>
    <t>Gospodarka mieszkaniowa</t>
  </si>
  <si>
    <t xml:space="preserve">Wpływy z tytułu odpłatnego nabycia prawa własności oraz prawa użytkowania wieczystego nieruchomości </t>
  </si>
  <si>
    <t>Drogi publiczne gminne</t>
  </si>
  <si>
    <t xml:space="preserve">Transport i łączność </t>
  </si>
  <si>
    <t>Pomoc społeczna</t>
  </si>
  <si>
    <t xml:space="preserve">darowizna pieniężna z przeznaczeniem na pokrycie kosztów wycieczki dla osób niepełnosprawnych </t>
  </si>
  <si>
    <t xml:space="preserve">Otrzymane spadki, zapisy i  darowizny w postaci pieniężnej </t>
  </si>
  <si>
    <t xml:space="preserve">Pozostała działalnośc </t>
  </si>
  <si>
    <t>Dokonuje się zmian w przychodach gminy:</t>
  </si>
  <si>
    <t>1 798 183,80</t>
  </si>
  <si>
    <t>pożyczka pomostowa z WFOŚGW na zadaniie"Budowa wodociągu i kanalizacji sanitarnej ul. Czarka w Żarkach oraz Wysokiej Lelowskiej - Gmina Żarki "</t>
  </si>
  <si>
    <t xml:space="preserve">pożyczka na wyprzedzające finansowanie zadania "Budowa wodociągu i
kanalizacji sanitarnej ul. Czarka w Żarkach oraz Wysokiej Lelowskiej - Gmina Żarki
</t>
  </si>
  <si>
    <t>Paragraf</t>
  </si>
  <si>
    <t>kredyt na zadanie "Budowa wodociągu i kanalizacji sanitarnej ul. Czarka w ĩarkach oraz Wysokiej Lelowskiej - Gmina ĩarki " (po zm. 1.883.609,93 zł)</t>
  </si>
  <si>
    <t>poĪyczka z WFOĝiGW na zadaniie"Budowa wodociągu i kanalizacji sanitarnej ul. Czarka w ĩarkach oraz Wysokiej Lelowskiej - Gmina ĩarki "</t>
  </si>
  <si>
    <t>OGÓŁEM</t>
  </si>
  <si>
    <t>Przychody z zaciągniętych pożyczek i kredytów na rynku krajowym:</t>
  </si>
  <si>
    <t>Dział Rozdz.</t>
  </si>
  <si>
    <t>Nazwa jednostki/zadania</t>
  </si>
  <si>
    <t xml:space="preserve">Zwiększenia </t>
  </si>
  <si>
    <t xml:space="preserve">Zmniejszenia </t>
  </si>
  <si>
    <t xml:space="preserve">Jednostki  nie zaliczane do sektora finansów publicznych </t>
  </si>
  <si>
    <t>801       80110</t>
  </si>
  <si>
    <t xml:space="preserve">dotacja podmiotowa na wydatki bieżące  dla niepublicznego Gimnazjum w Żarkach </t>
  </si>
  <si>
    <t>600          60014</t>
  </si>
  <si>
    <t>dotacja celowa na zadanie majątkowe dla Powiatu Myszkowskiego „Przebudowa chodnika w ciągu drogi powiatowej Nr 3809S ul. Częstochowskiej w Żarkach na odcinku od ul. Mickiewicza do końca zabudowań na długości 240 mb ”</t>
  </si>
  <si>
    <t>900      90017</t>
  </si>
  <si>
    <t>dotacja celowa na finansowanie kosztów realizacji inwestycji dla samorządowego zakładu budżetowego  - Zakładu Usług Komunalnych  w Żarkach</t>
  </si>
  <si>
    <t xml:space="preserve">Jednostki nie zaliczane do sektora finansów publicznych </t>
  </si>
  <si>
    <t>Ogółem:</t>
  </si>
  <si>
    <t>750    75075</t>
  </si>
  <si>
    <t xml:space="preserve">dotacja celowa na realizację zadań publicznych  z zakresu upowszechniania i promocji turystyki w gminie Żarki  (wydatki bieżące) </t>
  </si>
  <si>
    <t>921</t>
  </si>
  <si>
    <t>Kultura i ochrona dziedzictwa narodowego</t>
  </si>
  <si>
    <t>Wpływy z usług</t>
  </si>
  <si>
    <t>0830</t>
  </si>
  <si>
    <t>0770</t>
  </si>
  <si>
    <t>0960</t>
  </si>
  <si>
    <t xml:space="preserve">Jednostki   zaliczane do sektora finansów publicznych </t>
  </si>
  <si>
    <t>600    60013</t>
  </si>
  <si>
    <t>Obiekty sportowe</t>
  </si>
  <si>
    <t>Kultura fizyczna</t>
  </si>
  <si>
    <t>wydatki bieżące jednostki - UMiG:</t>
  </si>
  <si>
    <t>Załącznik Nr 1</t>
  </si>
  <si>
    <t>Załącznik Nr 2</t>
  </si>
  <si>
    <t xml:space="preserve">wpływy z biletów za zwiedzanie Muzeum w Starym Młynie - dochody bieżące </t>
  </si>
  <si>
    <t>6260</t>
  </si>
  <si>
    <t>Załącznik Nr 4</t>
  </si>
  <si>
    <t xml:space="preserve">dochody majątkowe ze sprzedaży nieruchomości gminnych </t>
  </si>
  <si>
    <t xml:space="preserve">Gospodarka komunalna i ochrona środowiska 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</si>
  <si>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</si>
  <si>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j.s.t.</t>
  </si>
  <si>
    <t xml:space="preserve">dotacja ze środków UE na zadanie "Montaż instalacji fotowoltaicznych na budynkach użyteczności publicznej w Gminie Żarki" </t>
  </si>
  <si>
    <t>Ochrona powietrza atmosferycznego i klimatu</t>
  </si>
  <si>
    <t xml:space="preserve">wydatki majątkowe na zadanie "Montaż instalacji fotowoltaicznych na budynkach użyteczności publicznej w Gminie Żarki" </t>
  </si>
  <si>
    <t xml:space="preserve">wydatki majątkowe na zadanie "Odnawialne źródła energii dla mieszkańców Gminy Żarki" </t>
  </si>
  <si>
    <t>6250</t>
  </si>
  <si>
    <t>Dotacje celowe w ramach programów finansowych z udziałem środków europejskich oraz środków, o których mowa w art. 5 ust. 3 pkt 5 lit. a i bustawy, lub płatności w ramach budżetu środków europejskich,realizowanych przez j.s.t.</t>
  </si>
  <si>
    <t>wydatki bieżące jednostki - UMiG</t>
  </si>
  <si>
    <t>Drogi publiczne powiatowe</t>
  </si>
  <si>
    <t>Domy i ośrodki kultury, swietlice i kluby</t>
  </si>
  <si>
    <t>na zadania statutowe</t>
  </si>
  <si>
    <t xml:space="preserve">na zadania statutowe </t>
  </si>
  <si>
    <t>dochody bieżące - pomoc finansowa powiatu myszkowskiego na zadanie "Wdrożenie pilotażowego systemu roweru miejskiego na terenie Gminy Żarki i Gminy Myszków leżących na terenie powiatu myszkowskiego"</t>
  </si>
  <si>
    <t>2710</t>
  </si>
  <si>
    <t>Dział</t>
  </si>
  <si>
    <t>Źródło dochodu</t>
  </si>
  <si>
    <t>Zwiększenia</t>
  </si>
  <si>
    <t>Zmniejszenia</t>
  </si>
  <si>
    <t>Treść</t>
  </si>
  <si>
    <t>Rozdz.</t>
  </si>
  <si>
    <t>Paragr.</t>
  </si>
  <si>
    <r>
      <rPr>
        <b/>
        <sz val="9"/>
        <rFont val="Times New Roman"/>
        <family val="1"/>
        <charset val="238"/>
      </rPr>
      <t>Przychody z zaciągniętych pożyczek na finansowanie zadań realizowanych z udziałem środków pochodzących z budżetu Unii Europejskiej</t>
    </r>
  </si>
  <si>
    <t>Dotacja celowa otrzymana z tytułu pomocy finansowej udzielanej między j.s.t. na dofinansowanie własnych działań bieżących</t>
  </si>
  <si>
    <t xml:space="preserve">dotacja celowa na zadanie majątkowe dla Powiatu Myszkowskiego  „Budowa chodnika w Ostrowie" </t>
  </si>
  <si>
    <t>dotacja podmiotowa dla samorządowej instytucji kultury - MGOK</t>
  </si>
  <si>
    <t>Oświata i wychowanie</t>
  </si>
  <si>
    <t xml:space="preserve">Dokonuje się zwiększenia środków na dotacje o kwotę 370.000 zł: </t>
  </si>
  <si>
    <t xml:space="preserve">wydatki majątkowe na zadanie  "Budowa sieci wodociągowej i kanalizacyjnej na terenie Osiedla 600- lecia  oraz w ul. Chryzantem i Leśniowskiej w Gminie Żarki" </t>
  </si>
  <si>
    <t>Gospodarka ściekowa i ochrona wód</t>
  </si>
  <si>
    <t xml:space="preserve">dotacja ze środków WFOŚ na zadanie "Budowa sieci wodociągowej i kanalizacyjnej na terenie Osiedla 600- lecia  oraz w ul. Chryzantem i Leśniowskiej w Gminie Żarki" </t>
  </si>
  <si>
    <t>6280</t>
  </si>
  <si>
    <t xml:space="preserve">Środki otrzymane od pozostałych jednostek zaliczanych do sektora finansów publicznych na finansowanie lub dofinansowanie kosztów realizacji inwestycji i zakupów inwestycyjnych jednostek zaliczanych do sektora finansów publicznych 
</t>
  </si>
  <si>
    <t>Załącznik Nr 5</t>
  </si>
  <si>
    <r>
      <rPr>
        <b/>
        <sz val="10"/>
        <rFont val="Times New Roman"/>
        <family val="1"/>
        <charset val="238"/>
      </rPr>
      <t>Przychody z zaciągniętych pożyczek na finansowanie zadań realizowanych z udziałem środków pochodzących z budżetu Unii Europejskiej</t>
    </r>
  </si>
  <si>
    <t>Dokonuje się zwiększenia przychodów gminy o kwotę 772.669,58:</t>
  </si>
  <si>
    <t xml:space="preserve">pożyczka z WFOŚGW na zadaniie"Budowa sieci wodociągowej i kanalizacyjnej na terenie Osiedla 600- lecia  oraz w ul. Chryzantem i Leśniowskiej w Gminie Żarki" </t>
  </si>
  <si>
    <t>Dotacje otrzymane z państwowych funduszy celowych na finansowanie lub dofinansowanie kosztów realizacji inwestycji i zakupów inwestycyjnych jednostek sektora finansów publicznych</t>
  </si>
  <si>
    <t>6630</t>
  </si>
  <si>
    <t>Dotacje celowe otrzymane z samorządu województwa na inwestycje i zakupy inwestycyjne realizowane na podstawie porozumień między j.s.t.</t>
  </si>
  <si>
    <t xml:space="preserve">dotacja z budżetu Województwa Śląskiego w ramach konkursu "Inicjatywa Sołecka", w tym na zadania: Budowa placu zabaw w sołectwie Kotowice – Gmina Żarki 20.000 zł, Budowa placu zabaw wraz z zagospodarowaniem terenu rekreacyjnego w sołectwie Wysoka Lelowska 20.000 zł, Budowa placu zabaw wraz z zagospodarowaniem terenu rekreacyjnego w sołectwie Czatachowa
</t>
  </si>
  <si>
    <t>wydatki majątkowe na zadanie "Budowa placu zabaw wraz z zagospodarowaniem terenu rekreacyjnego w sołectwie Czatachowa"</t>
  </si>
  <si>
    <t>wydatki majątkowe na zadanie "Budowa placu zabaw wraz z zagospodarowaniem terenu rekreacyjnego w sołectwie Wysoka Lelowska "</t>
  </si>
  <si>
    <t xml:space="preserve">na wynagrodzenia </t>
  </si>
  <si>
    <t xml:space="preserve">wydatki majątkowe na zadanie "Budowa placu zabaw w sołectwie Kotowice – Gmina Żarki" (f.sołecki) </t>
  </si>
  <si>
    <t>75095</t>
  </si>
  <si>
    <t xml:space="preserve">na zadania statutowe (zadania z f. sołeckiego) </t>
  </si>
  <si>
    <t>Załącznik Nr 6</t>
  </si>
  <si>
    <t xml:space="preserve">Załącznik Nr 3 </t>
  </si>
  <si>
    <t xml:space="preserve">Plan wydatków na przedsięwzięcia realizowane w ramach funduszu sołeckiego w 2019 r. </t>
  </si>
  <si>
    <t>Sołectwo</t>
  </si>
  <si>
    <t xml:space="preserve">Nazwa zadania </t>
  </si>
  <si>
    <t xml:space="preserve">Klasyfikacja wyd. </t>
  </si>
  <si>
    <t xml:space="preserve">kwota </t>
  </si>
  <si>
    <t xml:space="preserve"> w tym wydatki:</t>
  </si>
  <si>
    <t>zmiana majątkowe</t>
  </si>
  <si>
    <t xml:space="preserve">Dz. Rozdz. </t>
  </si>
  <si>
    <t>bieżące</t>
  </si>
  <si>
    <t>majątkowe</t>
  </si>
  <si>
    <t>CZATACHOWA</t>
  </si>
  <si>
    <t>Budowa wiaty wolnostojącej w Czatachowie</t>
  </si>
  <si>
    <t>900 90095</t>
  </si>
  <si>
    <t>750 75095</t>
  </si>
  <si>
    <t>RAZEM</t>
  </si>
  <si>
    <t>JAROSZÓW</t>
  </si>
  <si>
    <t>Budowa placu zabaw w Jaroszowie</t>
  </si>
  <si>
    <t>Wycieczka dla mieszkańców sołectwa Jaroszów</t>
  </si>
  <si>
    <t>JAWORZNIK</t>
  </si>
  <si>
    <t>Budowa amfiteatru dla organizacji występów artystycznych w Jaworzniku</t>
  </si>
  <si>
    <t>KOTOWICE</t>
  </si>
  <si>
    <t>Budowa oświetlenia przy boisku wielofunkcyjnym w Kotowicach</t>
  </si>
  <si>
    <t>926 92601</t>
  </si>
  <si>
    <t>Imprezy integracyjne dla mieszkańców sołectwa Kotowice</t>
  </si>
  <si>
    <t>Budowa placu zabaw w sołectwie Kotowice – Gmina Żarki</t>
  </si>
  <si>
    <t>OSTRÓW</t>
  </si>
  <si>
    <t>Wymiana zniszczonego ogrodzenia wokół budynku przy ul. Szkolnej 1 w Ostrowie</t>
  </si>
  <si>
    <t>Organizacja imprez okolicznościowych w Ostrowie</t>
  </si>
  <si>
    <t>PRZYBYNÓW</t>
  </si>
  <si>
    <t>Budowa wiaty wraz ze stołami i ławami w Przybynowie</t>
  </si>
  <si>
    <t>Impreza plenerowa dla mieszkańców sołectwa Przybynów</t>
  </si>
  <si>
    <t>SULISZOWICE</t>
  </si>
  <si>
    <t>Budowa chodników i miejsc parkingowych przy Świetlicy Wiejskiej w Suliszowicach</t>
  </si>
  <si>
    <t>921 92109</t>
  </si>
  <si>
    <t>Organizacja imprez okolicznościowych w Suliszowicach</t>
  </si>
  <si>
    <t>WYSOKA LELOWSKA</t>
  </si>
  <si>
    <t>Budowa altanki wolnostojącej wraz z wybrukowaniem terenu w Wysokiej Lelowskiej</t>
  </si>
  <si>
    <t>Remont toalety w Świetlicy Wiejskiej w Wysokiej Lelowskiej</t>
  </si>
  <si>
    <t>Piknik Rodzinny w miejscowości Wysoka Lelowska</t>
  </si>
  <si>
    <t>ZABORZE</t>
  </si>
  <si>
    <t>Budowa chodnika w ul. Jurajskiej w Zaborzu</t>
  </si>
  <si>
    <t>600 60016</t>
  </si>
  <si>
    <t>Organizacja imprezy okolicznościowej w Zaborzu</t>
  </si>
  <si>
    <t>ZAWADA</t>
  </si>
  <si>
    <t>Remont ogrodzenia przy Szkole Podstawowej w Zawadzie (dwie strony)</t>
  </si>
  <si>
    <t>801 80195</t>
  </si>
  <si>
    <t>Wycieczka dla mieszkańców sołectwa Zawada</t>
  </si>
  <si>
    <t xml:space="preserve">OGŁÓŁEM FUNDUSZ SOŁECKI :  </t>
  </si>
  <si>
    <t>60016</t>
  </si>
  <si>
    <t>90095</t>
  </si>
  <si>
    <t>92601</t>
  </si>
  <si>
    <t>80195</t>
  </si>
  <si>
    <t>92109</t>
  </si>
  <si>
    <t>wydatki majątkowe na dotację dla powiatu myszkowskiego  z przeznaczeniem na budowę chodnika w Przybynowie</t>
  </si>
  <si>
    <t xml:space="preserve">dotacja celowa na zadanie majątkowe dla Powiatu Myszkowskiego „Budowa chodnika w ciągu drogi powiatowej nr 3809S w m. Przybynów w ramach przebudowy drogi” </t>
  </si>
  <si>
    <t>dotacja celowa na zadanie majątkowe dla Powiatu Myszkowskiego „Rozbudowa drogi powiatowej Nr 3805 S od skrzyżowania DW 791 Masłońskie - Ostrów - Przybynów do skrzyżowania z DP 3809S o chodnik - Usprawnienie i poprawa bezpieczeństwa ruchu drogowego”</t>
  </si>
  <si>
    <t>921       92109</t>
  </si>
  <si>
    <t>Oczyszczanie miast i wsi</t>
  </si>
  <si>
    <t xml:space="preserve">Utrzymanie zieleni w miastach i gminach </t>
  </si>
  <si>
    <t>Handel</t>
  </si>
  <si>
    <t xml:space="preserve">wydatki bieżące na zadania statutowe </t>
  </si>
  <si>
    <t xml:space="preserve">wydatki bieżące na dotację </t>
  </si>
  <si>
    <t>Zadania w zakresie kultury fizycznej i sportu</t>
  </si>
  <si>
    <t>Gospodarka komunalna i ochrona środowiska</t>
  </si>
  <si>
    <t>Pozostałe działania związane z gospodarką odpadami</t>
  </si>
  <si>
    <t xml:space="preserve">dotacja celowa na zadania z zakresu kultury fizycznej i sportu </t>
  </si>
  <si>
    <t>6259</t>
  </si>
  <si>
    <t>2057</t>
  </si>
  <si>
    <t>2059</t>
  </si>
  <si>
    <t>dotacja ze środków UE na zadanie "Żarecki Klub Seniora edycja.II"</t>
  </si>
  <si>
    <t>Gospodarka odpadami</t>
  </si>
  <si>
    <t>z UE</t>
  </si>
  <si>
    <t>z krajowych</t>
  </si>
  <si>
    <t>wydatki majątkowe na zadanie: Rewitalizacja obszaru rekreacji przy ul. Wierzbowej w Żarkach Gmina Żarki. (środki własne))</t>
  </si>
  <si>
    <t xml:space="preserve">wydatki majątkowe na zadanie: Rewitalizacja obszaru rekreacji przy ul. Wierzbowej w Żarkach Gmina Żarki (dofinansowanie) </t>
  </si>
  <si>
    <t xml:space="preserve">Dokonuje się zmian w planie przychodów i rozchodów  Zakładu Usług Komunalnych: </t>
  </si>
  <si>
    <t>Źródło finansowania</t>
  </si>
  <si>
    <t>Zmniejsze-nia</t>
  </si>
  <si>
    <t>Rozdział</t>
  </si>
  <si>
    <t>Przychody:</t>
  </si>
  <si>
    <t>Wytwarzanie i zaopatrywanie w energię elektryczną, gaz i wodę</t>
  </si>
  <si>
    <t>Koszty:</t>
  </si>
  <si>
    <t>Dostarczanie wody</t>
  </si>
  <si>
    <t>z tego:</t>
  </si>
  <si>
    <t xml:space="preserve">koszty majątkowe                              </t>
  </si>
  <si>
    <t xml:space="preserve">koszty bieżące                            </t>
  </si>
  <si>
    <t>Załącznik Nr 3</t>
  </si>
  <si>
    <t xml:space="preserve">Dokonuje się zmniejszenia środków na dotacje o kwotę 123.000 zł: </t>
  </si>
  <si>
    <t>dotacja ze środków UE na zadanie "Rewitalizacja obszaru rekreacji przy ul. Wierzbowej w Żarkach Gmina Żarki"(po zm.2.718.678,31)</t>
  </si>
  <si>
    <t>926         92605</t>
  </si>
  <si>
    <t>Dotacje celowe w ramach programów finansowych z udziałem środków europejskich oraz środków, o których mowa w art. 5 ust. 3 pkt 5 lit. a i b ustawy, lub płatności w ramach budżetu środków europejskich</t>
  </si>
  <si>
    <t>Różne rozliczenia</t>
  </si>
  <si>
    <t>dochody majątkowe - środki z Rządowego Funduszu Inwestycji Lokalnych na zadania inwestycyjne jst</t>
  </si>
  <si>
    <t>6290</t>
  </si>
  <si>
    <t xml:space="preserve">dochody majątkowe- środki na zwrot części wydatków wykonanych w ramach funduszu sołeckiego w 2019 r. </t>
  </si>
  <si>
    <t>6330</t>
  </si>
  <si>
    <t xml:space="preserve">dochody bieżące- środki na zwrot części wydatków wykonanych w ramach funduszu sołeckiego w 2019 r. </t>
  </si>
  <si>
    <t>2030</t>
  </si>
  <si>
    <t>700</t>
  </si>
  <si>
    <t>70095</t>
  </si>
  <si>
    <t>Dotacja celowa przekazana z budżetu państwa na realizację inwestycji i zakupów inwestycyjnych własnych gmin (związków gmin, związków powiatowo-gminnych)</t>
  </si>
  <si>
    <t>dochody bieżące- środki z Funduszu Pracy na prace społecznie użyteczne</t>
  </si>
  <si>
    <t>2700</t>
  </si>
  <si>
    <t>Środki na dofinansowanie własnych zadań bieżących gmin</t>
  </si>
  <si>
    <t xml:space="preserve">na świadczenia dla osób fizycznycvh </t>
  </si>
  <si>
    <t xml:space="preserve">Dotacja celowa przekazana z budżetu państwa na realizację własnych zadań bieżących gmin </t>
  </si>
  <si>
    <t>Środki na dofinansowanie własnych inwestycji gmin, powiatów,samorządów województw, pozyskane z innych źródeł</t>
  </si>
  <si>
    <t>wydatki majątkowe na zadanie „Budowa i przebudowa dróg – ul. Jagodowej i Młyńskiej w Żarkach”</t>
  </si>
  <si>
    <t xml:space="preserve">Ptrzychody z zaciągniętych pożyczek i kredytów na rynku krajowym </t>
  </si>
  <si>
    <t xml:space="preserve">wydatki majątkowe na zadanie: Rewitalizacja obszaru rekreacji przy ul. Wierzbowej w Żarkach Gmina Żarki ( ze środków RFIL zwiększenie o 289.631 zł, ze środków własnych zmnuiejszenie o 141.549,68 zł) </t>
  </si>
  <si>
    <t xml:space="preserve">kredyt na realizację zadań inwestycyjnych </t>
  </si>
  <si>
    <t>Dokonuje się zmniejszenia przychodów gminy o kwotę 1200.000 zł :</t>
  </si>
  <si>
    <t>Administracja publiczna</t>
  </si>
  <si>
    <t xml:space="preserve">dochody bieżące - środki z UE na realizację projektu "Dbajmy o zdrowie! - ergonomiczne stanowiska pracy w UMiG w Żarkach" </t>
  </si>
  <si>
    <t>Dotacja celowa w ramach programów finansowanych z udziałem środków europejskich oraz środków, o których mowa w art. 5 ust. 3 pkt 5 lit. a i b ustawy, lub płatności w ramach budżetu środków europejskich, realizowanych przez jst</t>
  </si>
  <si>
    <t>750</t>
  </si>
  <si>
    <t>75023</t>
  </si>
  <si>
    <t>Urzędy gmin</t>
  </si>
  <si>
    <t xml:space="preserve">wydatki majątkowe na przebudowę dróg gminnych: ze środków RFIL: ul Serwin 160.000 zł., ul.  Brzozowa w Ostrowie 200.000 zł ; ze środków własnych zmniejszenie wydatków majątkowych o  458.450,32zł  </t>
  </si>
  <si>
    <t>756</t>
  </si>
  <si>
    <t xml:space="preserve">Dochody osób prawnych, fizycznych i od innych jednostek nieposiadających osobowości prawnej </t>
  </si>
  <si>
    <t>dochody bieżące - wpływy z zezwoleń na sprzedaż napojów alkoholowych</t>
  </si>
  <si>
    <t>0480</t>
  </si>
  <si>
    <t xml:space="preserve">Wpływy z opłaty za wydawanie zezwoleń na sprzedaż napojów alkoholowych </t>
  </si>
  <si>
    <t>851</t>
  </si>
  <si>
    <t>Ochrona zdrowia</t>
  </si>
  <si>
    <t>85154</t>
  </si>
  <si>
    <t>Przeciwdziałanie alkoholizmowi</t>
  </si>
  <si>
    <t>wydatki bieżące jednostki   - UMiG</t>
  </si>
  <si>
    <t xml:space="preserve">na świadczenia dla osób fizycznych </t>
  </si>
  <si>
    <t xml:space="preserve">dochody bieżącez opłat za gospodarowanie odpadami komunalnymi </t>
  </si>
  <si>
    <t>0490</t>
  </si>
  <si>
    <t>Wpływy z innych lokalnych opłat pobieranych przez jednostki samorządu terytorialnego na podstawie odrębnych ustaw</t>
  </si>
  <si>
    <t>Dokonuje się zwiększenia dochodów gminy o kwotę 1.156.978,48 zł w następujących źródłach dochodów:</t>
  </si>
  <si>
    <t xml:space="preserve">Pozostała działalność </t>
  </si>
  <si>
    <t xml:space="preserve">Przychody z zaciągniętych pożyczek i kredytów na rynku krajowym </t>
  </si>
  <si>
    <t>kredyt na realizację zadań inwestycyjnych</t>
  </si>
  <si>
    <t>Dokonuje się zmniejszenia wydatków gminy o kwotę  143.021,52 zł na realizację następujących zadań: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</si>
</sst>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;###0"/>
    <numFmt numFmtId="165" formatCode="#,##0.00\ _z_ł"/>
    <numFmt numFmtId="166" formatCode="###0.00;###0.00"/>
  </numFmts>
  <fonts count="5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u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u/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sz val="10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Times New Roman"/>
      <family val="1"/>
      <charset val="238"/>
    </font>
    <font>
      <u/>
      <sz val="10"/>
      <name val="Times New Roman"/>
      <family val="1"/>
      <charset val="238"/>
    </font>
    <font>
      <u/>
      <sz val="8"/>
      <name val="Times New Roman"/>
      <family val="1"/>
      <charset val="238"/>
    </font>
    <font>
      <u/>
      <sz val="9"/>
      <color rgb="FFFF0000"/>
      <name val="Times New Roman"/>
      <family val="1"/>
      <charset val="238"/>
    </font>
    <font>
      <i/>
      <u/>
      <sz val="9"/>
      <color rgb="FFFF0000"/>
      <name val="Times New Roman"/>
      <family val="1"/>
      <charset val="238"/>
    </font>
    <font>
      <b/>
      <sz val="9"/>
      <color theme="4" tint="-0.249977111117893"/>
      <name val="Times New Roman"/>
      <family val="1"/>
      <charset val="238"/>
    </font>
    <font>
      <sz val="9"/>
      <color theme="4" tint="-0.249977111117893"/>
      <name val="Times New Roman"/>
      <family val="1"/>
      <charset val="238"/>
    </font>
    <font>
      <sz val="8"/>
      <color theme="4" tint="-0.249977111117893"/>
      <name val="Times New Roman"/>
      <family val="1"/>
      <charset val="238"/>
    </font>
    <font>
      <b/>
      <sz val="9"/>
      <color rgb="FF0070C0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u/>
      <sz val="9"/>
      <color rgb="FF0070C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9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  <font>
      <sz val="9"/>
      <color theme="3" tint="-0.249977111117893"/>
      <name val="Times New Roman"/>
      <family val="1"/>
      <charset val="238"/>
    </font>
    <font>
      <u/>
      <sz val="9"/>
      <color theme="3" tint="-0.249977111117893"/>
      <name val="Times New Roman"/>
      <family val="1"/>
      <charset val="238"/>
    </font>
    <font>
      <i/>
      <u/>
      <sz val="9"/>
      <color theme="3" tint="-0.24997711111789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9">
    <xf numFmtId="0" fontId="0" fillId="0" borderId="0" xfId="0" applyFill="1" applyBorder="1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/>
    <xf numFmtId="165" fontId="4" fillId="0" borderId="0" xfId="0" applyNumberFormat="1" applyFont="1"/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4" fontId="4" fillId="0" borderId="0" xfId="0" applyNumberFormat="1" applyFont="1"/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5" fontId="4" fillId="0" borderId="11" xfId="0" applyNumberFormat="1" applyFont="1" applyFill="1" applyBorder="1" applyAlignment="1"/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65" fontId="3" fillId="0" borderId="11" xfId="0" applyNumberFormat="1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center" wrapText="1"/>
    </xf>
    <xf numFmtId="165" fontId="15" fillId="0" borderId="11" xfId="0" applyNumberFormat="1" applyFont="1" applyFill="1" applyBorder="1" applyAlignment="1">
      <alignment vertical="center"/>
    </xf>
    <xf numFmtId="0" fontId="15" fillId="0" borderId="0" xfId="0" applyFont="1"/>
    <xf numFmtId="165" fontId="15" fillId="0" borderId="1" xfId="0" applyNumberFormat="1" applyFont="1" applyFill="1" applyBorder="1" applyAlignment="1">
      <alignment horizontal="right" vertical="top" wrapText="1"/>
    </xf>
    <xf numFmtId="165" fontId="15" fillId="0" borderId="11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165" fontId="17" fillId="0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top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left" vertical="top"/>
    </xf>
    <xf numFmtId="0" fontId="19" fillId="0" borderId="7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165" fontId="18" fillId="0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/>
    </xf>
    <xf numFmtId="0" fontId="17" fillId="0" borderId="12" xfId="0" applyFont="1" applyBorder="1" applyAlignment="1">
      <alignment wrapText="1"/>
    </xf>
    <xf numFmtId="165" fontId="17" fillId="0" borderId="11" xfId="0" applyNumberFormat="1" applyFont="1" applyBorder="1" applyAlignment="1">
      <alignment horizontal="right"/>
    </xf>
    <xf numFmtId="0" fontId="17" fillId="0" borderId="0" xfId="0" applyFont="1"/>
    <xf numFmtId="0" fontId="17" fillId="0" borderId="0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25" fillId="0" borderId="0" xfId="0" applyFont="1" applyAlignment="1">
      <alignment vertical="center"/>
    </xf>
    <xf numFmtId="0" fontId="27" fillId="0" borderId="26" xfId="0" applyFont="1" applyBorder="1"/>
    <xf numFmtId="0" fontId="23" fillId="0" borderId="0" xfId="0" applyFont="1"/>
    <xf numFmtId="49" fontId="26" fillId="0" borderId="30" xfId="0" applyNumberFormat="1" applyFont="1" applyBorder="1" applyAlignment="1">
      <alignment horizont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165" fontId="23" fillId="0" borderId="0" xfId="0" applyNumberFormat="1" applyFont="1"/>
    <xf numFmtId="0" fontId="23" fillId="0" borderId="25" xfId="0" applyFont="1" applyBorder="1" applyAlignment="1">
      <alignment horizontal="left" vertical="center" wrapText="1"/>
    </xf>
    <xf numFmtId="49" fontId="23" fillId="0" borderId="25" xfId="0" applyNumberFormat="1" applyFont="1" applyBorder="1" applyAlignment="1">
      <alignment horizontal="center" vertical="center"/>
    </xf>
    <xf numFmtId="4" fontId="23" fillId="0" borderId="25" xfId="0" applyNumberFormat="1" applyFont="1" applyBorder="1" applyAlignment="1">
      <alignment horizontal="right" vertical="center" wrapText="1"/>
    </xf>
    <xf numFmtId="0" fontId="23" fillId="0" borderId="25" xfId="0" applyFont="1" applyBorder="1" applyAlignment="1">
      <alignment vertical="center"/>
    </xf>
    <xf numFmtId="4" fontId="23" fillId="0" borderId="26" xfId="0" applyNumberFormat="1" applyFont="1" applyBorder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8" fillId="0" borderId="29" xfId="0" applyFont="1" applyBorder="1" applyAlignment="1">
      <alignment horizontal="right" vertical="center" wrapText="1"/>
    </xf>
    <xf numFmtId="49" fontId="26" fillId="0" borderId="29" xfId="0" applyNumberFormat="1" applyFont="1" applyBorder="1" applyAlignment="1">
      <alignment horizontal="center" vertical="center"/>
    </xf>
    <xf numFmtId="4" fontId="28" fillId="0" borderId="29" xfId="0" applyNumberFormat="1" applyFont="1" applyBorder="1" applyAlignment="1">
      <alignment horizontal="right" vertical="center" wrapText="1"/>
    </xf>
    <xf numFmtId="4" fontId="26" fillId="0" borderId="29" xfId="0" applyNumberFormat="1" applyFont="1" applyBorder="1" applyAlignment="1">
      <alignment vertical="center"/>
    </xf>
    <xf numFmtId="4" fontId="26" fillId="0" borderId="30" xfId="0" applyNumberFormat="1" applyFont="1" applyBorder="1" applyAlignment="1">
      <alignment vertical="center"/>
    </xf>
    <xf numFmtId="165" fontId="26" fillId="0" borderId="0" xfId="0" applyNumberFormat="1" applyFont="1"/>
    <xf numFmtId="0" fontId="26" fillId="0" borderId="0" xfId="0" applyFont="1"/>
    <xf numFmtId="0" fontId="23" fillId="0" borderId="12" xfId="0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vertical="center"/>
    </xf>
    <xf numFmtId="4" fontId="23" fillId="0" borderId="34" xfId="0" applyNumberFormat="1" applyFont="1" applyBorder="1" applyAlignment="1">
      <alignment vertical="center"/>
    </xf>
    <xf numFmtId="0" fontId="28" fillId="0" borderId="35" xfId="0" applyFont="1" applyBorder="1" applyAlignment="1">
      <alignment horizontal="right" vertical="center" wrapText="1"/>
    </xf>
    <xf numFmtId="49" fontId="23" fillId="0" borderId="35" xfId="0" applyNumberFormat="1" applyFont="1" applyBorder="1" applyAlignment="1">
      <alignment horizontal="center" vertical="center"/>
    </xf>
    <xf numFmtId="4" fontId="28" fillId="0" borderId="35" xfId="0" applyNumberFormat="1" applyFont="1" applyBorder="1" applyAlignment="1">
      <alignment horizontal="right" vertical="center" wrapText="1"/>
    </xf>
    <xf numFmtId="4" fontId="26" fillId="0" borderId="35" xfId="0" applyNumberFormat="1" applyFont="1" applyBorder="1" applyAlignment="1">
      <alignment vertical="center"/>
    </xf>
    <xf numFmtId="4" fontId="26" fillId="0" borderId="36" xfId="0" applyNumberFormat="1" applyFont="1" applyBorder="1" applyAlignment="1">
      <alignment vertical="center"/>
    </xf>
    <xf numFmtId="49" fontId="23" fillId="0" borderId="29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center" vertical="center"/>
    </xf>
    <xf numFmtId="4" fontId="29" fillId="0" borderId="12" xfId="0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 vertical="center"/>
    </xf>
    <xf numFmtId="4" fontId="29" fillId="0" borderId="34" xfId="0" applyNumberFormat="1" applyFont="1" applyBorder="1" applyAlignment="1">
      <alignment vertical="center"/>
    </xf>
    <xf numFmtId="165" fontId="29" fillId="0" borderId="0" xfId="0" applyNumberFormat="1" applyFont="1"/>
    <xf numFmtId="0" fontId="29" fillId="0" borderId="0" xfId="0" applyFont="1"/>
    <xf numFmtId="0" fontId="29" fillId="0" borderId="11" xfId="0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right" vertical="center" wrapText="1"/>
    </xf>
    <xf numFmtId="4" fontId="29" fillId="0" borderId="11" xfId="0" applyNumberFormat="1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49" fontId="29" fillId="0" borderId="35" xfId="0" applyNumberFormat="1" applyFont="1" applyBorder="1" applyAlignment="1">
      <alignment horizontal="center" vertical="center"/>
    </xf>
    <xf numFmtId="4" fontId="29" fillId="0" borderId="35" xfId="0" applyNumberFormat="1" applyFont="1" applyBorder="1" applyAlignment="1">
      <alignment horizontal="right" vertical="center" wrapText="1"/>
    </xf>
    <xf numFmtId="4" fontId="29" fillId="0" borderId="35" xfId="0" applyNumberFormat="1" applyFont="1" applyBorder="1" applyAlignment="1">
      <alignment vertical="center"/>
    </xf>
    <xf numFmtId="4" fontId="29" fillId="0" borderId="36" xfId="0" applyNumberFormat="1" applyFont="1" applyBorder="1" applyAlignment="1">
      <alignment vertical="center"/>
    </xf>
    <xf numFmtId="4" fontId="28" fillId="0" borderId="36" xfId="0" applyNumberFormat="1" applyFont="1" applyBorder="1" applyAlignment="1">
      <alignment vertical="center"/>
    </xf>
    <xf numFmtId="4" fontId="29" fillId="0" borderId="25" xfId="0" applyNumberFormat="1" applyFont="1" applyBorder="1" applyAlignment="1">
      <alignment horizontal="right" vertical="center" wrapText="1"/>
    </xf>
    <xf numFmtId="4" fontId="23" fillId="0" borderId="25" xfId="0" applyNumberFormat="1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4" fontId="23" fillId="0" borderId="33" xfId="0" applyNumberFormat="1" applyFont="1" applyBorder="1" applyAlignment="1">
      <alignment vertical="center"/>
    </xf>
    <xf numFmtId="0" fontId="29" fillId="0" borderId="25" xfId="0" applyFont="1" applyBorder="1" applyAlignment="1">
      <alignment horizontal="left" vertical="center" wrapText="1"/>
    </xf>
    <xf numFmtId="4" fontId="28" fillId="0" borderId="30" xfId="0" applyNumberFormat="1" applyFont="1" applyBorder="1" applyAlignment="1">
      <alignment horizontal="right" vertical="center" wrapText="1"/>
    </xf>
    <xf numFmtId="49" fontId="29" fillId="0" borderId="37" xfId="0" applyNumberFormat="1" applyFont="1" applyBorder="1"/>
    <xf numFmtId="4" fontId="28" fillId="0" borderId="37" xfId="0" applyNumberFormat="1" applyFont="1" applyBorder="1" applyAlignment="1">
      <alignment horizontal="right" vertical="center" wrapText="1"/>
    </xf>
    <xf numFmtId="4" fontId="28" fillId="0" borderId="38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49" fontId="31" fillId="0" borderId="12" xfId="0" applyNumberFormat="1" applyFont="1" applyBorder="1"/>
    <xf numFmtId="4" fontId="32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9" fontId="31" fillId="0" borderId="11" xfId="0" applyNumberFormat="1" applyFont="1" applyBorder="1"/>
    <xf numFmtId="0" fontId="31" fillId="0" borderId="0" xfId="0" applyFont="1"/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9" fontId="32" fillId="0" borderId="11" xfId="0" applyNumberFormat="1" applyFont="1" applyBorder="1"/>
    <xf numFmtId="4" fontId="32" fillId="0" borderId="0" xfId="0" applyNumberFormat="1" applyFont="1"/>
    <xf numFmtId="4" fontId="32" fillId="0" borderId="0" xfId="0" applyNumberFormat="1" applyFont="1" applyAlignment="1">
      <alignment vertical="center"/>
    </xf>
    <xf numFmtId="49" fontId="23" fillId="0" borderId="11" xfId="0" applyNumberFormat="1" applyFont="1" applyBorder="1"/>
    <xf numFmtId="0" fontId="23" fillId="0" borderId="0" xfId="0" applyFont="1" applyAlignment="1">
      <alignment vertical="center"/>
    </xf>
    <xf numFmtId="0" fontId="29" fillId="0" borderId="0" xfId="0" applyFont="1" applyAlignment="1">
      <alignment wrapText="1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top" wrapText="1"/>
    </xf>
    <xf numFmtId="165" fontId="4" fillId="0" borderId="8" xfId="0" applyNumberFormat="1" applyFont="1" applyFill="1" applyBorder="1" applyAlignment="1">
      <alignment horizontal="right" wrapText="1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/>
    <xf numFmtId="165" fontId="15" fillId="0" borderId="0" xfId="0" applyNumberFormat="1" applyFont="1" applyAlignment="1">
      <alignment horizontal="right" vertical="center"/>
    </xf>
    <xf numFmtId="4" fontId="15" fillId="0" borderId="0" xfId="0" applyNumberFormat="1" applyFont="1"/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65" fontId="5" fillId="0" borderId="8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top"/>
    </xf>
    <xf numFmtId="0" fontId="3" fillId="0" borderId="3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top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4" fontId="3" fillId="0" borderId="42" xfId="0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4" fontId="3" fillId="2" borderId="35" xfId="0" applyNumberFormat="1" applyFont="1" applyFill="1" applyBorder="1" applyAlignment="1">
      <alignment horizontal="righ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4" fontId="5" fillId="0" borderId="42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164" fontId="18" fillId="0" borderId="1" xfId="0" applyNumberFormat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left" vertical="top" wrapText="1"/>
    </xf>
    <xf numFmtId="164" fontId="18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4" fontId="18" fillId="0" borderId="0" xfId="0" applyNumberFormat="1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165" fontId="18" fillId="0" borderId="8" xfId="0" applyNumberFormat="1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right" vertical="top"/>
    </xf>
    <xf numFmtId="164" fontId="18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wrapText="1"/>
    </xf>
    <xf numFmtId="165" fontId="21" fillId="0" borderId="1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42" fillId="0" borderId="0" xfId="0" applyFont="1"/>
    <xf numFmtId="0" fontId="44" fillId="0" borderId="0" xfId="0" applyFont="1"/>
    <xf numFmtId="0" fontId="43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4" fontId="42" fillId="0" borderId="0" xfId="0" applyNumberFormat="1" applyFont="1" applyFill="1" applyBorder="1" applyAlignment="1">
      <alignment horizontal="left" vertical="top"/>
    </xf>
    <xf numFmtId="4" fontId="43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165" fontId="3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165" fontId="5" fillId="0" borderId="11" xfId="0" applyNumberFormat="1" applyFont="1" applyBorder="1" applyAlignment="1">
      <alignment horizontal="right"/>
    </xf>
    <xf numFmtId="165" fontId="15" fillId="0" borderId="8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/>
    </xf>
    <xf numFmtId="165" fontId="15" fillId="0" borderId="8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/>
    </xf>
    <xf numFmtId="164" fontId="15" fillId="0" borderId="1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/>
    </xf>
    <xf numFmtId="0" fontId="18" fillId="0" borderId="0" xfId="0" applyFont="1"/>
    <xf numFmtId="4" fontId="18" fillId="0" borderId="0" xfId="0" applyNumberFormat="1" applyFont="1"/>
    <xf numFmtId="0" fontId="17" fillId="2" borderId="11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165" fontId="17" fillId="0" borderId="11" xfId="0" applyNumberFormat="1" applyFont="1" applyFill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165" fontId="19" fillId="0" borderId="11" xfId="0" applyNumberFormat="1" applyFont="1" applyFill="1" applyBorder="1" applyAlignment="1"/>
    <xf numFmtId="0" fontId="19" fillId="0" borderId="0" xfId="0" applyFont="1"/>
    <xf numFmtId="0" fontId="20" fillId="0" borderId="11" xfId="0" applyNumberFormat="1" applyFont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165" fontId="18" fillId="0" borderId="11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48" fillId="0" borderId="0" xfId="0" applyFont="1"/>
    <xf numFmtId="0" fontId="18" fillId="0" borderId="11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165" fontId="18" fillId="0" borderId="11" xfId="0" applyNumberFormat="1" applyFont="1" applyFill="1" applyBorder="1" applyAlignment="1"/>
    <xf numFmtId="0" fontId="37" fillId="0" borderId="0" xfId="0" applyFont="1" applyAlignment="1"/>
    <xf numFmtId="49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165" fontId="18" fillId="0" borderId="0" xfId="0" applyNumberFormat="1" applyFont="1"/>
    <xf numFmtId="0" fontId="49" fillId="0" borderId="0" xfId="0" applyFont="1" applyFill="1" applyBorder="1" applyAlignment="1">
      <alignment horizontal="left" vertical="top"/>
    </xf>
    <xf numFmtId="165" fontId="15" fillId="0" borderId="8" xfId="0" applyNumberFormat="1" applyFont="1" applyFill="1" applyBorder="1" applyAlignment="1">
      <alignment vertical="center" wrapText="1"/>
    </xf>
    <xf numFmtId="165" fontId="15" fillId="0" borderId="9" xfId="0" applyNumberFormat="1" applyFont="1" applyFill="1" applyBorder="1" applyAlignment="1">
      <alignment vertical="top"/>
    </xf>
    <xf numFmtId="0" fontId="3" fillId="0" borderId="11" xfId="0" applyFont="1" applyBorder="1" applyAlignment="1">
      <alignment wrapText="1"/>
    </xf>
    <xf numFmtId="165" fontId="3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65" fontId="5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165" fontId="4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wrapText="1"/>
    </xf>
    <xf numFmtId="0" fontId="50" fillId="0" borderId="0" xfId="0" applyFont="1"/>
    <xf numFmtId="0" fontId="51" fillId="0" borderId="0" xfId="0" applyFont="1"/>
    <xf numFmtId="49" fontId="16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wrapText="1"/>
    </xf>
    <xf numFmtId="165" fontId="16" fillId="0" borderId="12" xfId="0" applyNumberFormat="1" applyFont="1" applyBorder="1" applyAlignment="1">
      <alignment horizontal="right" vertical="center"/>
    </xf>
    <xf numFmtId="0" fontId="52" fillId="0" borderId="0" xfId="0" applyFont="1"/>
    <xf numFmtId="165" fontId="4" fillId="0" borderId="46" xfId="0" applyNumberFormat="1" applyFont="1" applyBorder="1" applyAlignment="1">
      <alignment horizontal="right" vertical="center"/>
    </xf>
    <xf numFmtId="165" fontId="4" fillId="0" borderId="45" xfId="0" applyNumberFormat="1" applyFont="1" applyFill="1" applyBorder="1" applyAlignment="1">
      <alignment horizontal="right" wrapText="1"/>
    </xf>
    <xf numFmtId="165" fontId="10" fillId="0" borderId="8" xfId="0" applyNumberFormat="1" applyFont="1" applyFill="1" applyBorder="1" applyAlignment="1">
      <alignment horizontal="right" vertical="top" wrapText="1"/>
    </xf>
    <xf numFmtId="165" fontId="10" fillId="0" borderId="13" xfId="0" applyNumberFormat="1" applyFont="1" applyFill="1" applyBorder="1" applyAlignment="1">
      <alignment horizontal="right" vertical="top" wrapText="1"/>
    </xf>
    <xf numFmtId="165" fontId="10" fillId="0" borderId="14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left" vertical="top"/>
    </xf>
    <xf numFmtId="4" fontId="41" fillId="0" borderId="0" xfId="0" applyNumberFormat="1" applyFont="1" applyFill="1" applyBorder="1" applyAlignment="1">
      <alignment horizontal="left" vertical="top"/>
    </xf>
    <xf numFmtId="165" fontId="4" fillId="0" borderId="8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top"/>
    </xf>
    <xf numFmtId="165" fontId="10" fillId="2" borderId="13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165" fontId="3" fillId="0" borderId="8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top"/>
    </xf>
    <xf numFmtId="165" fontId="15" fillId="0" borderId="8" xfId="0" applyNumberFormat="1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right" vertical="top"/>
    </xf>
    <xf numFmtId="165" fontId="18" fillId="0" borderId="8" xfId="0" applyNumberFormat="1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right" vertical="top"/>
    </xf>
    <xf numFmtId="165" fontId="19" fillId="0" borderId="8" xfId="0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top"/>
    </xf>
    <xf numFmtId="0" fontId="18" fillId="0" borderId="9" xfId="0" applyFont="1" applyFill="1" applyBorder="1" applyAlignment="1">
      <alignment horizontal="right" vertical="center"/>
    </xf>
    <xf numFmtId="165" fontId="3" fillId="2" borderId="13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right" wrapText="1"/>
    </xf>
    <xf numFmtId="0" fontId="21" fillId="0" borderId="9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165" fontId="43" fillId="0" borderId="8" xfId="0" applyNumberFormat="1" applyFont="1" applyFill="1" applyBorder="1" applyAlignment="1">
      <alignment vertical="center" wrapText="1"/>
    </xf>
    <xf numFmtId="165" fontId="43" fillId="0" borderId="9" xfId="0" applyNumberFormat="1" applyFont="1" applyFill="1" applyBorder="1" applyAlignment="1">
      <alignment vertical="top"/>
    </xf>
    <xf numFmtId="165" fontId="43" fillId="0" borderId="8" xfId="0" applyNumberFormat="1" applyFont="1" applyFill="1" applyBorder="1" applyAlignment="1">
      <alignment horizontal="right" vertical="center" wrapText="1"/>
    </xf>
    <xf numFmtId="0" fontId="43" fillId="0" borderId="9" xfId="0" applyFont="1" applyFill="1" applyBorder="1" applyAlignment="1">
      <alignment horizontal="right" vertical="top"/>
    </xf>
    <xf numFmtId="165" fontId="42" fillId="0" borderId="8" xfId="0" applyNumberFormat="1" applyFont="1" applyFill="1" applyBorder="1" applyAlignment="1">
      <alignment vertical="center" wrapText="1"/>
    </xf>
    <xf numFmtId="165" fontId="18" fillId="0" borderId="8" xfId="0" applyNumberFormat="1" applyFont="1" applyFill="1" applyBorder="1" applyAlignment="1">
      <alignment vertical="center" wrapText="1"/>
    </xf>
    <xf numFmtId="165" fontId="18" fillId="0" borderId="9" xfId="0" applyNumberFormat="1" applyFont="1" applyFill="1" applyBorder="1" applyAlignment="1">
      <alignment vertical="top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17" fillId="2" borderId="13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top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left"/>
    </xf>
    <xf numFmtId="165" fontId="20" fillId="2" borderId="1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top"/>
    </xf>
    <xf numFmtId="0" fontId="18" fillId="0" borderId="19" xfId="0" applyFont="1" applyBorder="1" applyAlignment="1">
      <alignment horizontal="justify"/>
    </xf>
    <xf numFmtId="0" fontId="18" fillId="0" borderId="19" xfId="0" applyFont="1" applyFill="1" applyBorder="1" applyAlignment="1">
      <alignment horizontal="left" vertical="top"/>
    </xf>
    <xf numFmtId="0" fontId="17" fillId="2" borderId="1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165" fontId="17" fillId="0" borderId="8" xfId="0" applyNumberFormat="1" applyFont="1" applyFill="1" applyBorder="1" applyAlignment="1">
      <alignment vertical="center" wrapText="1"/>
    </xf>
    <xf numFmtId="165" fontId="5" fillId="0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left" wrapText="1"/>
    </xf>
    <xf numFmtId="0" fontId="4" fillId="0" borderId="19" xfId="0" applyFont="1" applyBorder="1" applyAlignment="1">
      <alignment horizontal="justify"/>
    </xf>
    <xf numFmtId="0" fontId="4" fillId="0" borderId="1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right" vertical="top"/>
    </xf>
    <xf numFmtId="165" fontId="40" fillId="0" borderId="15" xfId="0" applyNumberFormat="1" applyFont="1" applyFill="1" applyBorder="1" applyAlignment="1">
      <alignment horizontal="right" vertical="center" wrapText="1"/>
    </xf>
    <xf numFmtId="0" fontId="40" fillId="0" borderId="16" xfId="0" applyFont="1" applyFill="1" applyBorder="1" applyAlignment="1">
      <alignment horizontal="right" vertical="center"/>
    </xf>
    <xf numFmtId="165" fontId="42" fillId="0" borderId="13" xfId="0" applyNumberFormat="1" applyFont="1" applyBorder="1" applyAlignment="1">
      <alignment horizontal="right"/>
    </xf>
    <xf numFmtId="0" fontId="43" fillId="0" borderId="14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165" fontId="18" fillId="0" borderId="17" xfId="0" applyNumberFormat="1" applyFont="1" applyFill="1" applyBorder="1" applyAlignment="1">
      <alignment vertical="center" wrapText="1"/>
    </xf>
    <xf numFmtId="165" fontId="18" fillId="0" borderId="18" xfId="0" applyNumberFormat="1" applyFont="1" applyFill="1" applyBorder="1" applyAlignment="1">
      <alignment vertical="top"/>
    </xf>
    <xf numFmtId="165" fontId="3" fillId="0" borderId="6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top"/>
    </xf>
    <xf numFmtId="165" fontId="40" fillId="0" borderId="8" xfId="0" applyNumberFormat="1" applyFont="1" applyFill="1" applyBorder="1" applyAlignment="1">
      <alignment horizontal="right" vertical="center" wrapText="1"/>
    </xf>
    <xf numFmtId="0" fontId="40" fillId="0" borderId="9" xfId="0" applyFont="1" applyFill="1" applyBorder="1" applyAlignment="1">
      <alignment horizontal="right" vertical="center"/>
    </xf>
    <xf numFmtId="165" fontId="46" fillId="0" borderId="8" xfId="0" applyNumberFormat="1" applyFont="1" applyFill="1" applyBorder="1" applyAlignment="1">
      <alignment vertical="center" wrapText="1"/>
    </xf>
    <xf numFmtId="165" fontId="46" fillId="0" borderId="9" xfId="0" applyNumberFormat="1" applyFont="1" applyFill="1" applyBorder="1" applyAlignment="1">
      <alignment vertical="top"/>
    </xf>
    <xf numFmtId="165" fontId="4" fillId="0" borderId="15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top"/>
    </xf>
    <xf numFmtId="165" fontId="3" fillId="0" borderId="8" xfId="0" applyNumberFormat="1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vertical="top"/>
    </xf>
    <xf numFmtId="165" fontId="4" fillId="0" borderId="8" xfId="0" applyNumberFormat="1" applyFont="1" applyFill="1" applyBorder="1" applyAlignment="1">
      <alignment horizontal="right" vertical="top" wrapText="1"/>
    </xf>
    <xf numFmtId="165" fontId="11" fillId="0" borderId="8" xfId="0" applyNumberFormat="1" applyFont="1" applyFill="1" applyBorder="1" applyAlignment="1">
      <alignment horizontal="right" vertical="top" wrapText="1"/>
    </xf>
    <xf numFmtId="165" fontId="3" fillId="0" borderId="4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horizontal="left" vertical="top"/>
    </xf>
    <xf numFmtId="165" fontId="15" fillId="0" borderId="8" xfId="0" applyNumberFormat="1" applyFont="1" applyFill="1" applyBorder="1" applyAlignment="1">
      <alignment horizontal="right" vertical="top" wrapText="1"/>
    </xf>
    <xf numFmtId="0" fontId="15" fillId="0" borderId="9" xfId="0" applyFont="1" applyFill="1" applyBorder="1" applyAlignment="1">
      <alignment horizontal="left" vertical="top"/>
    </xf>
    <xf numFmtId="165" fontId="9" fillId="0" borderId="8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9" fillId="0" borderId="0" xfId="0" applyFont="1" applyFill="1" applyBorder="1" applyAlignment="1">
      <alignment horizontal="left" vertical="top"/>
    </xf>
    <xf numFmtId="0" fontId="8" fillId="0" borderId="3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vertical="center" wrapText="1"/>
    </xf>
    <xf numFmtId="165" fontId="19" fillId="0" borderId="9" xfId="0" applyNumberFormat="1" applyFont="1" applyFill="1" applyBorder="1" applyAlignment="1">
      <alignment vertical="top"/>
    </xf>
    <xf numFmtId="165" fontId="4" fillId="0" borderId="8" xfId="0" applyNumberFormat="1" applyFont="1" applyFill="1" applyBorder="1" applyAlignment="1">
      <alignment vertical="center" wrapText="1"/>
    </xf>
    <xf numFmtId="165" fontId="4" fillId="0" borderId="9" xfId="0" applyNumberFormat="1" applyFont="1" applyFill="1" applyBorder="1" applyAlignment="1">
      <alignment vertical="top"/>
    </xf>
    <xf numFmtId="165" fontId="17" fillId="0" borderId="8" xfId="0" applyNumberFormat="1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right" vertical="top"/>
    </xf>
    <xf numFmtId="165" fontId="18" fillId="0" borderId="15" xfId="0" applyNumberFormat="1" applyFont="1" applyFill="1" applyBorder="1" applyAlignment="1">
      <alignment vertical="center" wrapText="1"/>
    </xf>
    <xf numFmtId="165" fontId="18" fillId="0" borderId="16" xfId="0" applyNumberFormat="1" applyFont="1" applyFill="1" applyBorder="1" applyAlignment="1">
      <alignment vertical="top"/>
    </xf>
    <xf numFmtId="165" fontId="17" fillId="0" borderId="13" xfId="0" applyNumberFormat="1" applyFont="1" applyBorder="1" applyAlignment="1"/>
    <xf numFmtId="165" fontId="18" fillId="0" borderId="14" xfId="0" applyNumberFormat="1" applyFont="1" applyFill="1" applyBorder="1" applyAlignment="1">
      <alignment vertical="top"/>
    </xf>
    <xf numFmtId="165" fontId="4" fillId="0" borderId="8" xfId="0" applyNumberFormat="1" applyFont="1" applyFill="1" applyBorder="1" applyAlignment="1">
      <alignment horizontal="right" wrapText="1"/>
    </xf>
    <xf numFmtId="165" fontId="4" fillId="0" borderId="45" xfId="0" applyNumberFormat="1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 vertical="top"/>
    </xf>
    <xf numFmtId="165" fontId="3" fillId="0" borderId="8" xfId="0" applyNumberFormat="1" applyFont="1" applyFill="1" applyBorder="1" applyAlignment="1">
      <alignment vertical="center" wrapText="1"/>
    </xf>
    <xf numFmtId="165" fontId="4" fillId="0" borderId="9" xfId="0" applyNumberFormat="1" applyFont="1" applyFill="1" applyBorder="1" applyAlignment="1">
      <alignment vertical="center"/>
    </xf>
    <xf numFmtId="166" fontId="39" fillId="0" borderId="8" xfId="0" applyNumberFormat="1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top"/>
    </xf>
    <xf numFmtId="0" fontId="40" fillId="0" borderId="8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top"/>
    </xf>
    <xf numFmtId="165" fontId="42" fillId="0" borderId="9" xfId="0" applyNumberFormat="1" applyFont="1" applyFill="1" applyBorder="1" applyAlignment="1">
      <alignment vertical="top"/>
    </xf>
    <xf numFmtId="0" fontId="28" fillId="0" borderId="27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3" fillId="0" borderId="20" xfId="0" applyFont="1" applyBorder="1" applyAlignment="1">
      <alignment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49" fontId="26" fillId="0" borderId="24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left" vertical="center" wrapText="1"/>
    </xf>
    <xf numFmtId="0" fontId="33" fillId="0" borderId="3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1"/>
  <sheetViews>
    <sheetView tabSelected="1" topLeftCell="A23" zoomScale="115" zoomScaleNormal="115" workbookViewId="0">
      <selection activeCell="C53" sqref="C53"/>
    </sheetView>
  </sheetViews>
  <sheetFormatPr defaultColWidth="9.33203125" defaultRowHeight="13.2" x14ac:dyDescent="0.25"/>
  <cols>
    <col min="1" max="1" width="10.33203125" customWidth="1"/>
    <col min="2" max="2" width="57.77734375" customWidth="1"/>
    <col min="3" max="3" width="15.109375" customWidth="1"/>
    <col min="4" max="4" width="11.77734375" style="8" customWidth="1"/>
    <col min="5" max="5" width="2.44140625" style="7" customWidth="1"/>
    <col min="6" max="6" width="16.33203125" hidden="1" customWidth="1"/>
    <col min="7" max="7" width="15.33203125" hidden="1" customWidth="1"/>
    <col min="8" max="8" width="10.33203125" hidden="1" customWidth="1"/>
    <col min="9" max="9" width="12.6640625" customWidth="1"/>
  </cols>
  <sheetData>
    <row r="1" spans="1:6" s="179" customFormat="1" ht="13.5" customHeight="1" x14ac:dyDescent="0.3">
      <c r="A1" s="43"/>
      <c r="D1" s="16" t="s">
        <v>43</v>
      </c>
      <c r="E1" s="9"/>
      <c r="F1" s="180"/>
    </row>
    <row r="2" spans="1:6" s="181" customFormat="1" ht="22.5" customHeight="1" x14ac:dyDescent="0.25">
      <c r="A2" s="53" t="s">
        <v>232</v>
      </c>
      <c r="D2" s="182"/>
      <c r="E2" s="182"/>
    </row>
    <row r="3" spans="1:6" s="49" customFormat="1" ht="12" customHeight="1" x14ac:dyDescent="0.25">
      <c r="A3" s="13" t="s">
        <v>65</v>
      </c>
      <c r="B3" s="427" t="s">
        <v>66</v>
      </c>
      <c r="C3" s="427" t="s">
        <v>67</v>
      </c>
      <c r="D3" s="398" t="s">
        <v>68</v>
      </c>
      <c r="E3" s="355"/>
    </row>
    <row r="4" spans="1:6" s="49" customFormat="1" ht="12" customHeight="1" x14ac:dyDescent="0.25">
      <c r="A4" s="50" t="s">
        <v>12</v>
      </c>
      <c r="B4" s="352"/>
      <c r="C4" s="352"/>
      <c r="D4" s="399"/>
      <c r="E4" s="400"/>
    </row>
    <row r="5" spans="1:6" s="71" customFormat="1" ht="17.100000000000001" hidden="1" customHeight="1" x14ac:dyDescent="0.25">
      <c r="A5" s="68">
        <v>600</v>
      </c>
      <c r="B5" s="69" t="s">
        <v>3</v>
      </c>
      <c r="C5" s="70">
        <f>C6</f>
        <v>25000</v>
      </c>
      <c r="D5" s="432"/>
      <c r="E5" s="433"/>
    </row>
    <row r="6" spans="1:6" s="77" customFormat="1" ht="36.75" hidden="1" customHeight="1" x14ac:dyDescent="0.25">
      <c r="A6" s="72"/>
      <c r="B6" s="73" t="s">
        <v>63</v>
      </c>
      <c r="C6" s="74">
        <v>25000</v>
      </c>
      <c r="D6" s="75"/>
      <c r="E6" s="76"/>
    </row>
    <row r="7" spans="1:6" s="81" customFormat="1" ht="22.5" hidden="1" customHeight="1" x14ac:dyDescent="0.25">
      <c r="A7" s="78" t="s">
        <v>64</v>
      </c>
      <c r="B7" s="79" t="s">
        <v>73</v>
      </c>
      <c r="C7" s="80">
        <v>25000</v>
      </c>
      <c r="D7" s="364"/>
      <c r="E7" s="365"/>
    </row>
    <row r="8" spans="1:6" s="71" customFormat="1" ht="23.1" hidden="1" customHeight="1" x14ac:dyDescent="0.25">
      <c r="A8" s="82">
        <v>700</v>
      </c>
      <c r="B8" s="83" t="s">
        <v>0</v>
      </c>
      <c r="C8" s="70">
        <f>C9</f>
        <v>300000</v>
      </c>
      <c r="D8" s="384"/>
      <c r="E8" s="365"/>
    </row>
    <row r="9" spans="1:6" s="81" customFormat="1" ht="24" hidden="1" customHeight="1" x14ac:dyDescent="0.25">
      <c r="A9" s="84"/>
      <c r="B9" s="85" t="s">
        <v>48</v>
      </c>
      <c r="C9" s="80">
        <f>C10</f>
        <v>300000</v>
      </c>
      <c r="D9" s="364"/>
      <c r="E9" s="365"/>
    </row>
    <row r="10" spans="1:6" s="81" customFormat="1" ht="27" hidden="1" customHeight="1" x14ac:dyDescent="0.25">
      <c r="A10" s="78" t="s">
        <v>36</v>
      </c>
      <c r="B10" s="84" t="s">
        <v>1</v>
      </c>
      <c r="C10" s="80">
        <v>300000</v>
      </c>
      <c r="D10" s="364"/>
      <c r="E10" s="365"/>
    </row>
    <row r="11" spans="1:6" s="71" customFormat="1" ht="23.1" hidden="1" customHeight="1" x14ac:dyDescent="0.25">
      <c r="A11" s="82">
        <v>852</v>
      </c>
      <c r="B11" s="83" t="s">
        <v>4</v>
      </c>
      <c r="C11" s="70">
        <f>C12</f>
        <v>2100</v>
      </c>
      <c r="D11" s="384"/>
      <c r="E11" s="365"/>
    </row>
    <row r="12" spans="1:6" s="81" customFormat="1" ht="33.9" hidden="1" customHeight="1" x14ac:dyDescent="0.25">
      <c r="A12" s="84"/>
      <c r="B12" s="85" t="s">
        <v>5</v>
      </c>
      <c r="C12" s="80">
        <v>2100</v>
      </c>
      <c r="D12" s="364"/>
      <c r="E12" s="365"/>
    </row>
    <row r="13" spans="1:6" s="81" customFormat="1" ht="23.25" hidden="1" customHeight="1" x14ac:dyDescent="0.25">
      <c r="A13" s="78" t="s">
        <v>37</v>
      </c>
      <c r="B13" s="84" t="s">
        <v>6</v>
      </c>
      <c r="C13" s="80">
        <v>2100</v>
      </c>
      <c r="D13" s="401"/>
      <c r="E13" s="402"/>
    </row>
    <row r="14" spans="1:6" s="89" customFormat="1" ht="18" hidden="1" customHeight="1" x14ac:dyDescent="0.2">
      <c r="A14" s="86" t="s">
        <v>32</v>
      </c>
      <c r="B14" s="87" t="s">
        <v>33</v>
      </c>
      <c r="C14" s="88">
        <f>C15</f>
        <v>21980.43</v>
      </c>
      <c r="D14" s="436"/>
      <c r="E14" s="437"/>
    </row>
    <row r="15" spans="1:6" s="81" customFormat="1" ht="33.9" hidden="1" customHeight="1" x14ac:dyDescent="0.25">
      <c r="A15" s="84"/>
      <c r="B15" s="85" t="s">
        <v>45</v>
      </c>
      <c r="C15" s="80">
        <v>21980.43</v>
      </c>
      <c r="D15" s="434"/>
      <c r="E15" s="435"/>
    </row>
    <row r="16" spans="1:6" s="81" customFormat="1" ht="23.25" hidden="1" customHeight="1" x14ac:dyDescent="0.25">
      <c r="A16" s="78" t="s">
        <v>35</v>
      </c>
      <c r="B16" s="84" t="s">
        <v>34</v>
      </c>
      <c r="C16" s="80">
        <v>21980.43</v>
      </c>
      <c r="D16" s="364"/>
      <c r="E16" s="365"/>
    </row>
    <row r="17" spans="1:7" s="90" customFormat="1" ht="17.100000000000001" hidden="1" customHeight="1" x14ac:dyDescent="0.25">
      <c r="A17" s="68">
        <v>900</v>
      </c>
      <c r="B17" s="69" t="s">
        <v>49</v>
      </c>
      <c r="C17" s="70">
        <f>C21</f>
        <v>250489.74</v>
      </c>
      <c r="D17" s="384">
        <f>D18</f>
        <v>803923.49</v>
      </c>
      <c r="E17" s="365"/>
    </row>
    <row r="18" spans="1:7" s="81" customFormat="1" ht="26.25" hidden="1" customHeight="1" x14ac:dyDescent="0.25">
      <c r="A18" s="84"/>
      <c r="B18" s="91" t="s">
        <v>52</v>
      </c>
      <c r="C18" s="80"/>
      <c r="D18" s="364">
        <f>D19</f>
        <v>803923.49</v>
      </c>
      <c r="E18" s="365"/>
    </row>
    <row r="19" spans="1:7" s="95" customFormat="1" ht="45.75" hidden="1" customHeight="1" x14ac:dyDescent="0.25">
      <c r="A19" s="92" t="s">
        <v>50</v>
      </c>
      <c r="B19" s="93" t="s">
        <v>51</v>
      </c>
      <c r="C19" s="94"/>
      <c r="D19" s="428">
        <v>803923.49</v>
      </c>
      <c r="E19" s="429"/>
    </row>
    <row r="20" spans="1:7" s="81" customFormat="1" ht="39" hidden="1" customHeight="1" x14ac:dyDescent="0.25">
      <c r="A20" s="84"/>
      <c r="B20" s="91" t="s">
        <v>80</v>
      </c>
      <c r="C20" s="80">
        <f>C21</f>
        <v>250489.74</v>
      </c>
      <c r="D20" s="364"/>
      <c r="E20" s="365"/>
    </row>
    <row r="21" spans="1:7" s="95" customFormat="1" ht="46.5" hidden="1" customHeight="1" x14ac:dyDescent="0.25">
      <c r="A21" s="92" t="s">
        <v>81</v>
      </c>
      <c r="B21" s="93" t="s">
        <v>82</v>
      </c>
      <c r="C21" s="94">
        <v>250489.74</v>
      </c>
      <c r="D21" s="428"/>
      <c r="E21" s="429"/>
    </row>
    <row r="22" spans="1:7" s="274" customFormat="1" ht="15.75" customHeight="1" x14ac:dyDescent="0.25">
      <c r="A22" s="51">
        <v>750</v>
      </c>
      <c r="B22" s="15" t="s">
        <v>211</v>
      </c>
      <c r="C22" s="12">
        <f>C23</f>
        <v>105072</v>
      </c>
      <c r="D22" s="430"/>
      <c r="E22" s="431"/>
    </row>
    <row r="23" spans="1:7" s="274" customFormat="1" ht="27.75" customHeight="1" x14ac:dyDescent="0.25">
      <c r="A23" s="255"/>
      <c r="B23" s="14" t="s">
        <v>212</v>
      </c>
      <c r="C23" s="11">
        <f>C24+C25</f>
        <v>105072</v>
      </c>
      <c r="D23" s="430"/>
      <c r="E23" s="431"/>
    </row>
    <row r="24" spans="1:7" s="98" customFormat="1" ht="38.25" customHeight="1" x14ac:dyDescent="0.25">
      <c r="A24" s="50">
        <v>2057</v>
      </c>
      <c r="B24" s="48" t="s">
        <v>213</v>
      </c>
      <c r="C24" s="256">
        <v>101490</v>
      </c>
      <c r="D24" s="305"/>
      <c r="E24" s="306"/>
    </row>
    <row r="25" spans="1:7" s="274" customFormat="1" ht="36.75" customHeight="1" x14ac:dyDescent="0.25">
      <c r="A25" s="257" t="s">
        <v>167</v>
      </c>
      <c r="B25" s="48" t="s">
        <v>213</v>
      </c>
      <c r="C25" s="11">
        <v>3582</v>
      </c>
      <c r="D25" s="430"/>
      <c r="E25" s="431"/>
    </row>
    <row r="26" spans="1:7" s="2" customFormat="1" ht="30" customHeight="1" x14ac:dyDescent="0.25">
      <c r="A26" s="267" t="s">
        <v>218</v>
      </c>
      <c r="B26" s="307" t="s">
        <v>219</v>
      </c>
      <c r="C26" s="308">
        <f>C28</f>
        <v>35000</v>
      </c>
      <c r="D26" s="441"/>
      <c r="E26" s="442"/>
      <c r="F26" s="309"/>
      <c r="G26" s="6"/>
    </row>
    <row r="27" spans="1:7" s="2" customFormat="1" ht="27.75" customHeight="1" x14ac:dyDescent="0.25">
      <c r="A27" s="311"/>
      <c r="B27" s="314" t="s">
        <v>220</v>
      </c>
      <c r="C27" s="313">
        <f>C28</f>
        <v>35000</v>
      </c>
      <c r="D27" s="441"/>
      <c r="E27" s="442"/>
      <c r="F27" s="309"/>
      <c r="G27" s="6"/>
    </row>
    <row r="28" spans="1:7" s="2" customFormat="1" ht="24" customHeight="1" x14ac:dyDescent="0.25">
      <c r="A28" s="311" t="s">
        <v>221</v>
      </c>
      <c r="B28" s="312" t="s">
        <v>222</v>
      </c>
      <c r="C28" s="313">
        <v>35000</v>
      </c>
      <c r="D28" s="441"/>
      <c r="E28" s="442"/>
      <c r="F28" s="309"/>
      <c r="G28" s="6"/>
    </row>
    <row r="29" spans="1:7" s="250" customFormat="1" ht="15.75" customHeight="1" x14ac:dyDescent="0.25">
      <c r="A29" s="51">
        <v>758</v>
      </c>
      <c r="B29" s="15" t="s">
        <v>190</v>
      </c>
      <c r="C29" s="12">
        <f>C33+C30+C35</f>
        <v>691906.48</v>
      </c>
      <c r="D29" s="359"/>
      <c r="E29" s="360"/>
    </row>
    <row r="30" spans="1:7" s="250" customFormat="1" ht="27.75" customHeight="1" x14ac:dyDescent="0.25">
      <c r="A30" s="255"/>
      <c r="B30" s="14" t="s">
        <v>191</v>
      </c>
      <c r="C30" s="11">
        <f>C31</f>
        <v>649631</v>
      </c>
      <c r="D30" s="359"/>
      <c r="E30" s="360"/>
    </row>
    <row r="31" spans="1:7" s="250" customFormat="1" ht="24.75" customHeight="1" x14ac:dyDescent="0.25">
      <c r="A31" s="260" t="s">
        <v>192</v>
      </c>
      <c r="B31" s="255" t="s">
        <v>205</v>
      </c>
      <c r="C31" s="11">
        <v>649631</v>
      </c>
      <c r="D31" s="359"/>
      <c r="E31" s="360"/>
    </row>
    <row r="32" spans="1:7" s="250" customFormat="1" ht="29.25" customHeight="1" x14ac:dyDescent="0.25">
      <c r="A32" s="255"/>
      <c r="B32" s="14" t="s">
        <v>193</v>
      </c>
      <c r="C32" s="11">
        <v>30846.75</v>
      </c>
      <c r="D32" s="359"/>
      <c r="E32" s="360"/>
    </row>
    <row r="33" spans="1:8" s="250" customFormat="1" ht="38.25" customHeight="1" x14ac:dyDescent="0.25">
      <c r="A33" s="260" t="s">
        <v>194</v>
      </c>
      <c r="B33" s="255" t="s">
        <v>199</v>
      </c>
      <c r="C33" s="11">
        <f>C32</f>
        <v>30846.75</v>
      </c>
      <c r="D33" s="359"/>
      <c r="E33" s="360"/>
    </row>
    <row r="34" spans="1:8" s="250" customFormat="1" ht="27" customHeight="1" x14ac:dyDescent="0.25">
      <c r="A34" s="255"/>
      <c r="B34" s="14" t="s">
        <v>195</v>
      </c>
      <c r="C34" s="11">
        <f>C35</f>
        <v>11428.73</v>
      </c>
      <c r="D34" s="359"/>
      <c r="E34" s="360"/>
    </row>
    <row r="35" spans="1:8" s="250" customFormat="1" ht="24" x14ac:dyDescent="0.25">
      <c r="A35" s="260" t="s">
        <v>196</v>
      </c>
      <c r="B35" s="255" t="s">
        <v>204</v>
      </c>
      <c r="C35" s="11">
        <v>11428.73</v>
      </c>
      <c r="D35" s="359"/>
      <c r="E35" s="360"/>
    </row>
    <row r="36" spans="1:8" s="249" customFormat="1" ht="17.100000000000001" hidden="1" customHeight="1" x14ac:dyDescent="0.25">
      <c r="A36" s="51">
        <v>921</v>
      </c>
      <c r="B36" s="15" t="s">
        <v>33</v>
      </c>
      <c r="C36" s="12">
        <f>C37</f>
        <v>26897</v>
      </c>
      <c r="D36" s="363">
        <f>D37</f>
        <v>26897</v>
      </c>
      <c r="E36" s="360"/>
    </row>
    <row r="37" spans="1:8" s="251" customFormat="1" ht="26.25" hidden="1" customHeight="1" x14ac:dyDescent="0.25">
      <c r="A37" s="255"/>
      <c r="B37" s="14" t="s">
        <v>168</v>
      </c>
      <c r="C37" s="11">
        <f>C39</f>
        <v>26897</v>
      </c>
      <c r="D37" s="359">
        <f>D38</f>
        <v>26897</v>
      </c>
      <c r="E37" s="360"/>
    </row>
    <row r="38" spans="1:8" s="252" customFormat="1" ht="36.75" hidden="1" customHeight="1" x14ac:dyDescent="0.25">
      <c r="A38" s="260" t="s">
        <v>166</v>
      </c>
      <c r="B38" s="263" t="s">
        <v>189</v>
      </c>
      <c r="C38" s="11"/>
      <c r="D38" s="359">
        <v>26897</v>
      </c>
      <c r="E38" s="360"/>
    </row>
    <row r="39" spans="1:8" s="252" customFormat="1" ht="36.75" hidden="1" customHeight="1" x14ac:dyDescent="0.25">
      <c r="A39" s="260" t="s">
        <v>167</v>
      </c>
      <c r="B39" s="264" t="s">
        <v>189</v>
      </c>
      <c r="C39" s="11">
        <v>26897</v>
      </c>
      <c r="D39" s="359"/>
      <c r="E39" s="360"/>
    </row>
    <row r="40" spans="1:8" s="249" customFormat="1" ht="17.100000000000001" hidden="1" customHeight="1" x14ac:dyDescent="0.25">
      <c r="A40" s="51">
        <v>926</v>
      </c>
      <c r="B40" s="15" t="s">
        <v>41</v>
      </c>
      <c r="C40" s="12">
        <f>C41</f>
        <v>286176.65999999997</v>
      </c>
      <c r="D40" s="363">
        <f>D41</f>
        <v>98782.849999999977</v>
      </c>
      <c r="E40" s="360"/>
      <c r="H40" s="253">
        <f>C40-D40</f>
        <v>187393.81</v>
      </c>
    </row>
    <row r="41" spans="1:8" s="251" customFormat="1" ht="26.25" hidden="1" customHeight="1" x14ac:dyDescent="0.25">
      <c r="A41" s="255"/>
      <c r="B41" s="14" t="s">
        <v>187</v>
      </c>
      <c r="C41" s="11">
        <f>C43</f>
        <v>286176.65999999997</v>
      </c>
      <c r="D41" s="359">
        <f>D42</f>
        <v>98782.849999999977</v>
      </c>
      <c r="E41" s="360"/>
      <c r="H41" s="254">
        <f>C43-D42</f>
        <v>187393.81</v>
      </c>
    </row>
    <row r="42" spans="1:8" s="252" customFormat="1" ht="37.5" hidden="1" customHeight="1" x14ac:dyDescent="0.25">
      <c r="A42" s="257" t="s">
        <v>50</v>
      </c>
      <c r="B42" s="263" t="s">
        <v>189</v>
      </c>
      <c r="C42" s="256"/>
      <c r="D42" s="407">
        <f>286176.66-187393.81</f>
        <v>98782.849999999977</v>
      </c>
      <c r="E42" s="408"/>
      <c r="H42" s="252" t="s">
        <v>170</v>
      </c>
    </row>
    <row r="43" spans="1:8" s="252" customFormat="1" ht="37.5" hidden="1" customHeight="1" x14ac:dyDescent="0.25">
      <c r="A43" s="257" t="s">
        <v>165</v>
      </c>
      <c r="B43" s="264" t="s">
        <v>189</v>
      </c>
      <c r="C43" s="256">
        <f>286176.66</f>
        <v>286176.65999999997</v>
      </c>
      <c r="D43" s="407"/>
      <c r="E43" s="408"/>
      <c r="H43" s="252" t="s">
        <v>171</v>
      </c>
    </row>
    <row r="44" spans="1:8" s="251" customFormat="1" ht="56.25" hidden="1" customHeight="1" x14ac:dyDescent="0.25">
      <c r="A44" s="255"/>
      <c r="B44" s="14" t="s">
        <v>90</v>
      </c>
      <c r="C44" s="11">
        <v>60000</v>
      </c>
      <c r="D44" s="359"/>
      <c r="E44" s="360"/>
    </row>
    <row r="45" spans="1:8" s="252" customFormat="1" ht="38.25" hidden="1" customHeight="1" x14ac:dyDescent="0.25">
      <c r="A45" s="260" t="s">
        <v>56</v>
      </c>
      <c r="B45" s="255" t="s">
        <v>57</v>
      </c>
      <c r="C45" s="11"/>
      <c r="D45" s="359"/>
      <c r="E45" s="360"/>
    </row>
    <row r="46" spans="1:8" s="252" customFormat="1" ht="38.25" hidden="1" customHeight="1" x14ac:dyDescent="0.25">
      <c r="A46" s="260" t="s">
        <v>46</v>
      </c>
      <c r="B46" s="255" t="s">
        <v>87</v>
      </c>
      <c r="C46" s="11"/>
      <c r="D46" s="359"/>
      <c r="E46" s="360"/>
    </row>
    <row r="47" spans="1:8" s="252" customFormat="1" ht="30.75" hidden="1" customHeight="1" x14ac:dyDescent="0.25">
      <c r="A47" s="260" t="s">
        <v>88</v>
      </c>
      <c r="B47" s="255" t="s">
        <v>89</v>
      </c>
      <c r="C47" s="11">
        <v>60000</v>
      </c>
      <c r="D47" s="359"/>
      <c r="E47" s="360"/>
    </row>
    <row r="48" spans="1:8" s="243" customFormat="1" ht="18" customHeight="1" x14ac:dyDescent="0.25">
      <c r="A48" s="197">
        <v>852</v>
      </c>
      <c r="B48" s="258" t="s">
        <v>4</v>
      </c>
      <c r="C48" s="12">
        <f>C49</f>
        <v>5000</v>
      </c>
      <c r="D48" s="443"/>
      <c r="E48" s="444"/>
    </row>
    <row r="49" spans="1:8" s="259" customFormat="1" ht="25.5" customHeight="1" x14ac:dyDescent="0.25">
      <c r="A49" s="255"/>
      <c r="B49" s="14" t="s">
        <v>200</v>
      </c>
      <c r="C49" s="11">
        <f>C50</f>
        <v>5000</v>
      </c>
      <c r="D49" s="445"/>
      <c r="E49" s="444"/>
    </row>
    <row r="50" spans="1:8" s="259" customFormat="1" ht="18.75" customHeight="1" x14ac:dyDescent="0.25">
      <c r="A50" s="260" t="s">
        <v>201</v>
      </c>
      <c r="B50" s="255" t="s">
        <v>202</v>
      </c>
      <c r="C50" s="11">
        <v>5000</v>
      </c>
      <c r="D50" s="446"/>
      <c r="E50" s="447"/>
    </row>
    <row r="51" spans="1:8" s="276" customFormat="1" ht="15.75" customHeight="1" x14ac:dyDescent="0.25">
      <c r="A51" s="51">
        <v>900</v>
      </c>
      <c r="B51" s="15" t="s">
        <v>162</v>
      </c>
      <c r="C51" s="12">
        <f>C55+C53</f>
        <v>220000</v>
      </c>
      <c r="D51" s="364"/>
      <c r="E51" s="365"/>
    </row>
    <row r="52" spans="1:8" s="276" customFormat="1" ht="21" customHeight="1" x14ac:dyDescent="0.25">
      <c r="A52" s="255"/>
      <c r="B52" s="14" t="s">
        <v>229</v>
      </c>
      <c r="C52" s="11">
        <v>220000</v>
      </c>
      <c r="D52" s="364"/>
      <c r="E52" s="365"/>
    </row>
    <row r="53" spans="1:8" s="276" customFormat="1" ht="31.5" customHeight="1" x14ac:dyDescent="0.25">
      <c r="A53" s="260" t="s">
        <v>230</v>
      </c>
      <c r="B53" s="255" t="s">
        <v>231</v>
      </c>
      <c r="C53" s="11">
        <v>220000</v>
      </c>
      <c r="D53" s="364"/>
      <c r="E53" s="365"/>
    </row>
    <row r="54" spans="1:8" s="251" customFormat="1" ht="19.5" customHeight="1" x14ac:dyDescent="0.25">
      <c r="A54" s="255"/>
      <c r="B54" s="258" t="s">
        <v>15</v>
      </c>
      <c r="C54" s="265">
        <f>C22+C26+C29+C48+C51</f>
        <v>1056978.48</v>
      </c>
      <c r="D54" s="363"/>
      <c r="E54" s="448"/>
      <c r="F54" s="254">
        <f>C54-D54</f>
        <v>1056978.48</v>
      </c>
      <c r="H54" s="254">
        <f>C54-D54</f>
        <v>1056978.48</v>
      </c>
    </row>
    <row r="55" spans="1:8" s="16" customFormat="1" ht="33" customHeight="1" x14ac:dyDescent="0.25">
      <c r="A55" s="65"/>
      <c r="C55" s="248"/>
      <c r="D55" s="65" t="s">
        <v>44</v>
      </c>
    </row>
    <row r="56" spans="1:8" s="16" customFormat="1" ht="14.25" customHeight="1" x14ac:dyDescent="0.25">
      <c r="A56" s="16" t="s">
        <v>236</v>
      </c>
    </row>
    <row r="57" spans="1:8" s="52" customFormat="1" ht="12" customHeight="1" x14ac:dyDescent="0.25">
      <c r="A57" s="17" t="s">
        <v>65</v>
      </c>
      <c r="B57" s="396" t="s">
        <v>69</v>
      </c>
      <c r="C57" s="396" t="s">
        <v>67</v>
      </c>
      <c r="D57" s="398" t="s">
        <v>68</v>
      </c>
      <c r="E57" s="355"/>
    </row>
    <row r="58" spans="1:8" s="52" customFormat="1" ht="9.9" customHeight="1" x14ac:dyDescent="0.25">
      <c r="A58" s="18" t="s">
        <v>70</v>
      </c>
      <c r="B58" s="397"/>
      <c r="C58" s="397"/>
      <c r="D58" s="399"/>
      <c r="E58" s="400"/>
    </row>
    <row r="59" spans="1:8" s="90" customFormat="1" ht="17.100000000000001" hidden="1" customHeight="1" x14ac:dyDescent="0.25">
      <c r="A59" s="68">
        <v>500</v>
      </c>
      <c r="B59" s="69" t="s">
        <v>158</v>
      </c>
      <c r="C59" s="70">
        <f>C65</f>
        <v>30000</v>
      </c>
      <c r="D59" s="384"/>
      <c r="E59" s="365"/>
    </row>
    <row r="60" spans="1:8" s="71" customFormat="1" ht="15.9" hidden="1" customHeight="1" x14ac:dyDescent="0.25">
      <c r="A60" s="226">
        <v>90001</v>
      </c>
      <c r="B60" s="227" t="s">
        <v>79</v>
      </c>
      <c r="C60" s="80">
        <f>C61</f>
        <v>1166859.43</v>
      </c>
      <c r="D60" s="339"/>
      <c r="E60" s="340"/>
    </row>
    <row r="61" spans="1:8" s="71" customFormat="1" ht="39" hidden="1" customHeight="1" x14ac:dyDescent="0.25">
      <c r="A61" s="228"/>
      <c r="B61" s="229" t="s">
        <v>78</v>
      </c>
      <c r="C61" s="80">
        <v>1166859.43</v>
      </c>
      <c r="D61" s="339"/>
      <c r="E61" s="340"/>
      <c r="F61" s="230" t="e">
        <f>C61-#REF!-C162</f>
        <v>#REF!</v>
      </c>
    </row>
    <row r="62" spans="1:8" s="71" customFormat="1" ht="15.9" hidden="1" customHeight="1" x14ac:dyDescent="0.25">
      <c r="A62" s="226">
        <v>90005</v>
      </c>
      <c r="B62" s="227" t="s">
        <v>53</v>
      </c>
      <c r="C62" s="80"/>
      <c r="D62" s="339"/>
      <c r="E62" s="340"/>
    </row>
    <row r="63" spans="1:8" s="71" customFormat="1" ht="26.25" hidden="1" customHeight="1" x14ac:dyDescent="0.25">
      <c r="A63" s="228"/>
      <c r="B63" s="229" t="s">
        <v>54</v>
      </c>
      <c r="C63" s="80"/>
      <c r="D63" s="339"/>
      <c r="E63" s="340"/>
    </row>
    <row r="64" spans="1:8" s="71" customFormat="1" ht="26.25" hidden="1" customHeight="1" x14ac:dyDescent="0.25">
      <c r="A64" s="228"/>
      <c r="B64" s="229" t="s">
        <v>55</v>
      </c>
      <c r="C64" s="80"/>
      <c r="D64" s="339"/>
      <c r="E64" s="340"/>
    </row>
    <row r="65" spans="1:5" s="71" customFormat="1" ht="15.9" hidden="1" customHeight="1" x14ac:dyDescent="0.25">
      <c r="A65" s="226">
        <v>50095</v>
      </c>
      <c r="B65" s="227" t="s">
        <v>7</v>
      </c>
      <c r="C65" s="80">
        <f>C67</f>
        <v>30000</v>
      </c>
      <c r="D65" s="339"/>
      <c r="E65" s="340"/>
    </row>
    <row r="66" spans="1:5" s="71" customFormat="1" ht="17.100000000000001" hidden="1" customHeight="1" x14ac:dyDescent="0.25">
      <c r="A66" s="231"/>
      <c r="B66" s="232" t="s">
        <v>58</v>
      </c>
      <c r="C66" s="80"/>
      <c r="D66" s="339"/>
      <c r="E66" s="340"/>
    </row>
    <row r="67" spans="1:5" s="71" customFormat="1" ht="15.75" hidden="1" customHeight="1" x14ac:dyDescent="0.25">
      <c r="A67" s="231"/>
      <c r="B67" s="231" t="s">
        <v>61</v>
      </c>
      <c r="C67" s="80">
        <v>30000</v>
      </c>
      <c r="D67" s="339"/>
      <c r="E67" s="340"/>
    </row>
    <row r="68" spans="1:5" s="46" customFormat="1" ht="17.100000000000001" customHeight="1" x14ac:dyDescent="0.25">
      <c r="A68" s="51">
        <v>500</v>
      </c>
      <c r="B68" s="15" t="s">
        <v>158</v>
      </c>
      <c r="C68" s="12">
        <f>C69</f>
        <v>26275.48</v>
      </c>
      <c r="D68" s="334"/>
      <c r="E68" s="391"/>
    </row>
    <row r="69" spans="1:5" s="46" customFormat="1" ht="15.9" customHeight="1" x14ac:dyDescent="0.25">
      <c r="A69" s="57">
        <v>50095</v>
      </c>
      <c r="B69" s="59" t="s">
        <v>233</v>
      </c>
      <c r="C69" s="11">
        <f>C71</f>
        <v>26275.48</v>
      </c>
      <c r="D69" s="330"/>
      <c r="E69" s="331"/>
    </row>
    <row r="70" spans="1:5" s="46" customFormat="1" ht="17.100000000000001" customHeight="1" x14ac:dyDescent="0.25">
      <c r="A70" s="55"/>
      <c r="B70" s="58" t="s">
        <v>42</v>
      </c>
      <c r="C70" s="11"/>
      <c r="D70" s="330"/>
      <c r="E70" s="331"/>
    </row>
    <row r="71" spans="1:5" s="46" customFormat="1" ht="12" customHeight="1" x14ac:dyDescent="0.25">
      <c r="A71" s="55"/>
      <c r="B71" s="55" t="s">
        <v>61</v>
      </c>
      <c r="C71" s="11">
        <v>26275.48</v>
      </c>
      <c r="D71" s="330"/>
      <c r="E71" s="331"/>
    </row>
    <row r="72" spans="1:5" s="243" customFormat="1" ht="17.100000000000001" customHeight="1" x14ac:dyDescent="0.25">
      <c r="A72" s="51">
        <v>600</v>
      </c>
      <c r="B72" s="15" t="s">
        <v>3</v>
      </c>
      <c r="C72" s="12">
        <f>C77</f>
        <v>360000</v>
      </c>
      <c r="D72" s="334">
        <f>D75</f>
        <v>1058450.32</v>
      </c>
      <c r="E72" s="391"/>
    </row>
    <row r="73" spans="1:5" s="243" customFormat="1" ht="15.9" hidden="1" customHeight="1" x14ac:dyDescent="0.25">
      <c r="A73" s="57">
        <v>60014</v>
      </c>
      <c r="B73" s="58" t="s">
        <v>59</v>
      </c>
      <c r="C73" s="11"/>
      <c r="D73" s="330"/>
      <c r="E73" s="331"/>
    </row>
    <row r="74" spans="1:5" s="244" customFormat="1" ht="21" hidden="1" customHeight="1" x14ac:dyDescent="0.25">
      <c r="A74" s="191"/>
      <c r="B74" s="19" t="s">
        <v>152</v>
      </c>
      <c r="C74" s="11"/>
      <c r="D74" s="330"/>
      <c r="E74" s="331"/>
    </row>
    <row r="75" spans="1:5" s="243" customFormat="1" ht="15.9" customHeight="1" x14ac:dyDescent="0.25">
      <c r="A75" s="57">
        <v>60016</v>
      </c>
      <c r="B75" s="58" t="s">
        <v>2</v>
      </c>
      <c r="C75" s="11">
        <f>C77</f>
        <v>360000</v>
      </c>
      <c r="D75" s="330">
        <f>D76+D77</f>
        <v>1058450.32</v>
      </c>
      <c r="E75" s="331"/>
    </row>
    <row r="76" spans="1:5" s="244" customFormat="1" ht="23.25" customHeight="1" x14ac:dyDescent="0.25">
      <c r="A76" s="277"/>
      <c r="B76" s="47" t="s">
        <v>206</v>
      </c>
      <c r="C76" s="256"/>
      <c r="D76" s="337">
        <v>600000</v>
      </c>
      <c r="E76" s="440"/>
    </row>
    <row r="77" spans="1:5" s="244" customFormat="1" ht="35.25" customHeight="1" x14ac:dyDescent="0.25">
      <c r="A77" s="266"/>
      <c r="B77" s="47" t="s">
        <v>217</v>
      </c>
      <c r="C77" s="256">
        <v>360000</v>
      </c>
      <c r="D77" s="337">
        <f>600000-D133</f>
        <v>458450.32</v>
      </c>
      <c r="E77" s="338"/>
    </row>
    <row r="78" spans="1:5" s="71" customFormat="1" ht="17.100000000000001" hidden="1" customHeight="1" x14ac:dyDescent="0.25">
      <c r="A78" s="55"/>
      <c r="B78" s="58" t="s">
        <v>58</v>
      </c>
      <c r="C78" s="11"/>
      <c r="D78" s="339"/>
      <c r="E78" s="340"/>
    </row>
    <row r="79" spans="1:5" s="71" customFormat="1" ht="13.5" hidden="1" customHeight="1" x14ac:dyDescent="0.25">
      <c r="A79" s="55"/>
      <c r="B79" s="55" t="s">
        <v>93</v>
      </c>
      <c r="C79" s="11"/>
      <c r="D79" s="339"/>
      <c r="E79" s="340"/>
    </row>
    <row r="80" spans="1:5" s="71" customFormat="1" ht="10.5" hidden="1" customHeight="1" x14ac:dyDescent="0.25">
      <c r="A80" s="55"/>
      <c r="B80" s="55" t="s">
        <v>62</v>
      </c>
      <c r="C80" s="11"/>
      <c r="D80" s="339"/>
      <c r="E80" s="340"/>
    </row>
    <row r="81" spans="1:5" s="245" customFormat="1" ht="13.5" customHeight="1" x14ac:dyDescent="0.2">
      <c r="A81" s="267" t="s">
        <v>197</v>
      </c>
      <c r="B81" s="268" t="s">
        <v>0</v>
      </c>
      <c r="C81" s="269">
        <f>C82</f>
        <v>16000</v>
      </c>
      <c r="D81" s="394"/>
      <c r="E81" s="395"/>
    </row>
    <row r="82" spans="1:5" s="246" customFormat="1" ht="16.5" customHeight="1" x14ac:dyDescent="0.25">
      <c r="A82" s="270" t="s">
        <v>198</v>
      </c>
      <c r="B82" s="271" t="s">
        <v>7</v>
      </c>
      <c r="C82" s="272">
        <f>C84</f>
        <v>16000</v>
      </c>
      <c r="D82" s="394"/>
      <c r="E82" s="395"/>
    </row>
    <row r="83" spans="1:5" s="247" customFormat="1" ht="17.100000000000001" customHeight="1" x14ac:dyDescent="0.25">
      <c r="A83" s="55"/>
      <c r="B83" s="58" t="s">
        <v>58</v>
      </c>
      <c r="C83" s="11"/>
      <c r="D83" s="361"/>
      <c r="E83" s="362"/>
    </row>
    <row r="84" spans="1:5" s="247" customFormat="1" ht="12" customHeight="1" x14ac:dyDescent="0.25">
      <c r="A84" s="55"/>
      <c r="B84" s="55" t="s">
        <v>62</v>
      </c>
      <c r="C84" s="11">
        <v>16000</v>
      </c>
      <c r="D84" s="361"/>
      <c r="E84" s="362"/>
    </row>
    <row r="85" spans="1:5" s="46" customFormat="1" ht="15.75" hidden="1" customHeight="1" x14ac:dyDescent="0.25">
      <c r="A85" s="51">
        <v>801</v>
      </c>
      <c r="B85" s="15" t="s">
        <v>76</v>
      </c>
      <c r="C85" s="12">
        <f>C86</f>
        <v>0</v>
      </c>
      <c r="D85" s="409"/>
      <c r="E85" s="410"/>
    </row>
    <row r="86" spans="1:5" s="46" customFormat="1" ht="15.75" hidden="1" customHeight="1" x14ac:dyDescent="0.25">
      <c r="A86" s="57">
        <v>80195</v>
      </c>
      <c r="B86" s="55" t="s">
        <v>7</v>
      </c>
      <c r="C86" s="11"/>
      <c r="D86" s="330"/>
      <c r="E86" s="331"/>
    </row>
    <row r="87" spans="1:5" s="46" customFormat="1" ht="17.100000000000001" hidden="1" customHeight="1" x14ac:dyDescent="0.25">
      <c r="A87" s="55"/>
      <c r="B87" s="58" t="s">
        <v>42</v>
      </c>
      <c r="C87" s="11"/>
      <c r="D87" s="330"/>
      <c r="E87" s="331"/>
    </row>
    <row r="88" spans="1:5" s="46" customFormat="1" ht="12" hidden="1" customHeight="1" x14ac:dyDescent="0.25">
      <c r="A88" s="55"/>
      <c r="B88" s="55" t="s">
        <v>96</v>
      </c>
      <c r="C88" s="11"/>
      <c r="D88" s="330"/>
      <c r="E88" s="331"/>
    </row>
    <row r="89" spans="1:5" s="245" customFormat="1" ht="13.5" customHeight="1" x14ac:dyDescent="0.2">
      <c r="A89" s="267" t="s">
        <v>214</v>
      </c>
      <c r="B89" s="268" t="s">
        <v>211</v>
      </c>
      <c r="C89" s="269">
        <f>C90</f>
        <v>105072</v>
      </c>
      <c r="D89" s="394"/>
      <c r="E89" s="395"/>
    </row>
    <row r="90" spans="1:5" s="246" customFormat="1" ht="16.5" customHeight="1" x14ac:dyDescent="0.25">
      <c r="A90" s="270" t="s">
        <v>215</v>
      </c>
      <c r="B90" s="271" t="s">
        <v>216</v>
      </c>
      <c r="C90" s="272">
        <f>C92</f>
        <v>105072</v>
      </c>
      <c r="D90" s="394"/>
      <c r="E90" s="395"/>
    </row>
    <row r="91" spans="1:5" s="247" customFormat="1" ht="17.100000000000001" customHeight="1" x14ac:dyDescent="0.25">
      <c r="A91" s="55"/>
      <c r="B91" s="58" t="s">
        <v>58</v>
      </c>
      <c r="C91" s="11"/>
      <c r="D91" s="361"/>
      <c r="E91" s="362"/>
    </row>
    <row r="92" spans="1:5" s="247" customFormat="1" ht="12" customHeight="1" x14ac:dyDescent="0.25">
      <c r="A92" s="55"/>
      <c r="B92" s="55" t="s">
        <v>62</v>
      </c>
      <c r="C92" s="11">
        <v>105072</v>
      </c>
      <c r="D92" s="361"/>
      <c r="E92" s="362"/>
    </row>
    <row r="93" spans="1:5" s="315" customFormat="1" ht="18.75" customHeight="1" x14ac:dyDescent="0.25">
      <c r="A93" s="267" t="s">
        <v>223</v>
      </c>
      <c r="B93" s="307" t="s">
        <v>224</v>
      </c>
      <c r="C93" s="308">
        <f>C94</f>
        <v>35000</v>
      </c>
      <c r="D93" s="438"/>
      <c r="E93" s="439"/>
    </row>
    <row r="94" spans="1:5" s="316" customFormat="1" ht="15.75" customHeight="1" x14ac:dyDescent="0.25">
      <c r="A94" s="270" t="s">
        <v>225</v>
      </c>
      <c r="B94" s="271" t="s">
        <v>226</v>
      </c>
      <c r="C94" s="310">
        <f>C95</f>
        <v>35000</v>
      </c>
      <c r="D94" s="438"/>
      <c r="E94" s="439"/>
    </row>
    <row r="95" spans="1:5" s="320" customFormat="1" ht="14.25" customHeight="1" x14ac:dyDescent="0.25">
      <c r="A95" s="317"/>
      <c r="B95" s="318" t="s">
        <v>227</v>
      </c>
      <c r="C95" s="319">
        <f>C96+C97</f>
        <v>35000</v>
      </c>
      <c r="D95" s="438"/>
      <c r="E95" s="439"/>
    </row>
    <row r="96" spans="1:5" s="315" customFormat="1" ht="12.75" customHeight="1" x14ac:dyDescent="0.25">
      <c r="A96" s="311"/>
      <c r="B96" s="312" t="s">
        <v>228</v>
      </c>
      <c r="C96" s="321">
        <v>5000</v>
      </c>
      <c r="D96" s="184"/>
      <c r="E96" s="322"/>
    </row>
    <row r="97" spans="1:6" s="315" customFormat="1" ht="12.75" customHeight="1" x14ac:dyDescent="0.25">
      <c r="A97" s="311"/>
      <c r="B97" s="312" t="s">
        <v>61</v>
      </c>
      <c r="C97" s="321">
        <v>30000</v>
      </c>
      <c r="D97" s="438"/>
      <c r="E97" s="439"/>
    </row>
    <row r="98" spans="1:6" s="259" customFormat="1" ht="18" customHeight="1" x14ac:dyDescent="0.25">
      <c r="A98" s="197">
        <v>852</v>
      </c>
      <c r="B98" s="258" t="s">
        <v>4</v>
      </c>
      <c r="C98" s="12">
        <f>C99</f>
        <v>5000</v>
      </c>
      <c r="D98" s="392"/>
      <c r="E98" s="393"/>
    </row>
    <row r="99" spans="1:6" s="259" customFormat="1" ht="15.75" customHeight="1" x14ac:dyDescent="0.25">
      <c r="A99" s="261">
        <v>85295</v>
      </c>
      <c r="B99" s="262" t="s">
        <v>7</v>
      </c>
      <c r="C99" s="11">
        <v>5000</v>
      </c>
      <c r="D99" s="405"/>
      <c r="E99" s="406"/>
    </row>
    <row r="100" spans="1:6" s="259" customFormat="1" ht="17.100000000000001" customHeight="1" x14ac:dyDescent="0.25">
      <c r="A100" s="255"/>
      <c r="B100" s="262" t="s">
        <v>42</v>
      </c>
      <c r="C100" s="11"/>
      <c r="D100" s="405"/>
      <c r="E100" s="406"/>
    </row>
    <row r="101" spans="1:6" s="259" customFormat="1" ht="16.5" customHeight="1" x14ac:dyDescent="0.25">
      <c r="A101" s="255"/>
      <c r="B101" s="255" t="s">
        <v>203</v>
      </c>
      <c r="C101" s="11">
        <v>5000</v>
      </c>
      <c r="D101" s="405"/>
      <c r="E101" s="406"/>
    </row>
    <row r="102" spans="1:6" s="249" customFormat="1" ht="17.100000000000001" customHeight="1" x14ac:dyDescent="0.25">
      <c r="A102" s="51">
        <v>900</v>
      </c>
      <c r="B102" s="15" t="s">
        <v>49</v>
      </c>
      <c r="C102" s="12">
        <f>C122</f>
        <v>220000</v>
      </c>
      <c r="D102" s="363"/>
      <c r="E102" s="360"/>
    </row>
    <row r="103" spans="1:6" s="46" customFormat="1" ht="15.9" hidden="1" customHeight="1" x14ac:dyDescent="0.25">
      <c r="A103" s="57">
        <v>90001</v>
      </c>
      <c r="B103" s="59" t="s">
        <v>79</v>
      </c>
      <c r="C103" s="11">
        <f>C104</f>
        <v>1166859.43</v>
      </c>
      <c r="D103" s="330"/>
      <c r="E103" s="331"/>
    </row>
    <row r="104" spans="1:6" s="46" customFormat="1" ht="39" hidden="1" customHeight="1" x14ac:dyDescent="0.25">
      <c r="A104" s="191"/>
      <c r="B104" s="19" t="s">
        <v>78</v>
      </c>
      <c r="C104" s="11">
        <v>1166859.43</v>
      </c>
      <c r="D104" s="330"/>
      <c r="E104" s="331"/>
      <c r="F104" s="56">
        <f>C104-C20-C185</f>
        <v>143700.10999999999</v>
      </c>
    </row>
    <row r="105" spans="1:6" s="46" customFormat="1" ht="15.9" hidden="1" customHeight="1" x14ac:dyDescent="0.25">
      <c r="A105" s="57">
        <v>90005</v>
      </c>
      <c r="B105" s="59" t="s">
        <v>53</v>
      </c>
      <c r="C105" s="11"/>
      <c r="D105" s="330"/>
      <c r="E105" s="331"/>
    </row>
    <row r="106" spans="1:6" s="46" customFormat="1" ht="26.25" hidden="1" customHeight="1" x14ac:dyDescent="0.25">
      <c r="A106" s="191"/>
      <c r="B106" s="19" t="s">
        <v>54</v>
      </c>
      <c r="C106" s="11"/>
      <c r="D106" s="330"/>
      <c r="E106" s="331"/>
    </row>
    <row r="107" spans="1:6" s="46" customFormat="1" ht="26.25" hidden="1" customHeight="1" x14ac:dyDescent="0.25">
      <c r="A107" s="191"/>
      <c r="B107" s="19" t="s">
        <v>55</v>
      </c>
      <c r="C107" s="11"/>
      <c r="D107" s="330"/>
      <c r="E107" s="331"/>
    </row>
    <row r="108" spans="1:6" s="46" customFormat="1" ht="15.9" hidden="1" customHeight="1" x14ac:dyDescent="0.25">
      <c r="A108" s="57">
        <v>90002</v>
      </c>
      <c r="B108" s="59" t="s">
        <v>169</v>
      </c>
      <c r="C108" s="11">
        <f>C110</f>
        <v>310000</v>
      </c>
      <c r="D108" s="330"/>
      <c r="E108" s="331"/>
    </row>
    <row r="109" spans="1:6" s="46" customFormat="1" ht="17.100000000000001" hidden="1" customHeight="1" x14ac:dyDescent="0.25">
      <c r="A109" s="55"/>
      <c r="B109" s="58" t="s">
        <v>58</v>
      </c>
      <c r="C109" s="11"/>
      <c r="D109" s="330"/>
      <c r="E109" s="331"/>
    </row>
    <row r="110" spans="1:6" s="46" customFormat="1" ht="13.5" hidden="1" customHeight="1" x14ac:dyDescent="0.25">
      <c r="A110" s="55"/>
      <c r="B110" s="55" t="s">
        <v>61</v>
      </c>
      <c r="C110" s="11">
        <v>310000</v>
      </c>
      <c r="D110" s="330"/>
      <c r="E110" s="331"/>
    </row>
    <row r="111" spans="1:6" s="46" customFormat="1" ht="15.9" hidden="1" customHeight="1" x14ac:dyDescent="0.25">
      <c r="A111" s="57">
        <v>90003</v>
      </c>
      <c r="B111" s="59" t="s">
        <v>156</v>
      </c>
      <c r="C111" s="11"/>
      <c r="D111" s="330"/>
      <c r="E111" s="331"/>
    </row>
    <row r="112" spans="1:6" s="46" customFormat="1" ht="17.100000000000001" hidden="1" customHeight="1" x14ac:dyDescent="0.25">
      <c r="A112" s="55"/>
      <c r="B112" s="58" t="s">
        <v>58</v>
      </c>
      <c r="C112" s="11"/>
      <c r="D112" s="330"/>
      <c r="E112" s="331"/>
    </row>
    <row r="113" spans="1:6" s="46" customFormat="1" ht="15.75" hidden="1" customHeight="1" x14ac:dyDescent="0.25">
      <c r="A113" s="55"/>
      <c r="B113" s="55" t="s">
        <v>61</v>
      </c>
      <c r="C113" s="11"/>
      <c r="D113" s="330"/>
      <c r="E113" s="331"/>
    </row>
    <row r="114" spans="1:6" s="46" customFormat="1" ht="15.9" hidden="1" customHeight="1" x14ac:dyDescent="0.25">
      <c r="A114" s="57">
        <v>90004</v>
      </c>
      <c r="B114" s="59" t="s">
        <v>157</v>
      </c>
      <c r="C114" s="11"/>
      <c r="D114" s="330"/>
      <c r="E114" s="331"/>
    </row>
    <row r="115" spans="1:6" s="46" customFormat="1" ht="17.100000000000001" hidden="1" customHeight="1" x14ac:dyDescent="0.25">
      <c r="A115" s="55"/>
      <c r="B115" s="58" t="s">
        <v>58</v>
      </c>
      <c r="C115" s="11"/>
      <c r="D115" s="330"/>
      <c r="E115" s="331"/>
    </row>
    <row r="116" spans="1:6" s="46" customFormat="1" ht="15.75" hidden="1" customHeight="1" x14ac:dyDescent="0.25">
      <c r="A116" s="55"/>
      <c r="B116" s="55" t="s">
        <v>61</v>
      </c>
      <c r="C116" s="11"/>
      <c r="D116" s="330"/>
      <c r="E116" s="331"/>
    </row>
    <row r="117" spans="1:6" s="46" customFormat="1" ht="15.9" hidden="1" customHeight="1" x14ac:dyDescent="0.25">
      <c r="A117" s="57">
        <v>90001</v>
      </c>
      <c r="B117" s="59" t="s">
        <v>79</v>
      </c>
      <c r="C117" s="11">
        <f>C118</f>
        <v>1166859.43</v>
      </c>
      <c r="D117" s="330">
        <f>D118+D119</f>
        <v>1495106.5</v>
      </c>
      <c r="E117" s="331"/>
    </row>
    <row r="118" spans="1:6" s="46" customFormat="1" ht="39" hidden="1" customHeight="1" x14ac:dyDescent="0.25">
      <c r="A118" s="191"/>
      <c r="B118" s="19" t="s">
        <v>78</v>
      </c>
      <c r="C118" s="11">
        <v>1166859.43</v>
      </c>
      <c r="D118" s="330"/>
      <c r="E118" s="331"/>
      <c r="F118" s="56">
        <f>C118-C64-C184</f>
        <v>1166859.43</v>
      </c>
    </row>
    <row r="119" spans="1:6" s="46" customFormat="1" ht="15.9" hidden="1" customHeight="1" x14ac:dyDescent="0.25">
      <c r="A119" s="57">
        <v>90005</v>
      </c>
      <c r="B119" s="59" t="s">
        <v>53</v>
      </c>
      <c r="C119" s="11"/>
      <c r="D119" s="330">
        <f>D120+D121</f>
        <v>1495106.5</v>
      </c>
      <c r="E119" s="331"/>
    </row>
    <row r="120" spans="1:6" s="46" customFormat="1" ht="26.25" hidden="1" customHeight="1" x14ac:dyDescent="0.25">
      <c r="A120" s="191"/>
      <c r="B120" s="19" t="s">
        <v>54</v>
      </c>
      <c r="C120" s="11"/>
      <c r="D120" s="330">
        <v>1165106.5</v>
      </c>
      <c r="E120" s="331"/>
    </row>
    <row r="121" spans="1:6" s="46" customFormat="1" ht="26.25" hidden="1" customHeight="1" x14ac:dyDescent="0.25">
      <c r="A121" s="191"/>
      <c r="B121" s="19" t="s">
        <v>55</v>
      </c>
      <c r="C121" s="11"/>
      <c r="D121" s="330">
        <v>330000</v>
      </c>
      <c r="E121" s="331"/>
    </row>
    <row r="122" spans="1:6" s="46" customFormat="1" ht="15.9" customHeight="1" x14ac:dyDescent="0.25">
      <c r="A122" s="57">
        <v>90002</v>
      </c>
      <c r="B122" s="59" t="s">
        <v>169</v>
      </c>
      <c r="C122" s="11">
        <f>C124</f>
        <v>220000</v>
      </c>
      <c r="D122" s="330"/>
      <c r="E122" s="331"/>
    </row>
    <row r="123" spans="1:6" s="46" customFormat="1" ht="17.100000000000001" customHeight="1" x14ac:dyDescent="0.25">
      <c r="A123" s="55"/>
      <c r="B123" s="58" t="s">
        <v>58</v>
      </c>
      <c r="C123" s="11"/>
      <c r="D123" s="330"/>
      <c r="E123" s="331"/>
    </row>
    <row r="124" spans="1:6" s="46" customFormat="1" ht="13.5" customHeight="1" x14ac:dyDescent="0.25">
      <c r="A124" s="55"/>
      <c r="B124" s="55" t="s">
        <v>61</v>
      </c>
      <c r="C124" s="11">
        <v>220000</v>
      </c>
      <c r="D124" s="330"/>
      <c r="E124" s="331"/>
    </row>
    <row r="125" spans="1:6" s="195" customFormat="1" ht="16.5" hidden="1" customHeight="1" x14ac:dyDescent="0.25">
      <c r="A125" s="192">
        <v>90026</v>
      </c>
      <c r="B125" s="193" t="s">
        <v>163</v>
      </c>
      <c r="C125" s="194">
        <f>C127</f>
        <v>15058</v>
      </c>
      <c r="D125" s="385"/>
      <c r="E125" s="386"/>
    </row>
    <row r="126" spans="1:6" s="43" customFormat="1" ht="17.25" hidden="1" customHeight="1" x14ac:dyDescent="0.25">
      <c r="A126" s="96"/>
      <c r="B126" s="196" t="s">
        <v>58</v>
      </c>
      <c r="C126" s="184">
        <f>C127</f>
        <v>15058</v>
      </c>
      <c r="D126" s="385"/>
      <c r="E126" s="386"/>
    </row>
    <row r="127" spans="1:6" s="43" customFormat="1" ht="17.25" hidden="1" customHeight="1" x14ac:dyDescent="0.25">
      <c r="A127" s="96"/>
      <c r="B127" s="96" t="s">
        <v>61</v>
      </c>
      <c r="C127" s="184">
        <v>15058</v>
      </c>
      <c r="D127" s="385"/>
      <c r="E127" s="386"/>
    </row>
    <row r="128" spans="1:6" s="54" customFormat="1" ht="14.25" hidden="1" customHeight="1" x14ac:dyDescent="0.25">
      <c r="A128" s="51">
        <v>921</v>
      </c>
      <c r="B128" s="15" t="s">
        <v>33</v>
      </c>
      <c r="C128" s="12"/>
      <c r="D128" s="403"/>
      <c r="E128" s="404"/>
    </row>
    <row r="129" spans="1:12" s="46" customFormat="1" ht="15.9" hidden="1" customHeight="1" x14ac:dyDescent="0.25">
      <c r="A129" s="57">
        <v>92109</v>
      </c>
      <c r="B129" s="59" t="s">
        <v>60</v>
      </c>
      <c r="C129" s="11"/>
      <c r="D129" s="330"/>
      <c r="E129" s="331"/>
    </row>
    <row r="130" spans="1:12" s="46" customFormat="1" ht="12" hidden="1" x14ac:dyDescent="0.25">
      <c r="A130" s="55"/>
      <c r="B130" s="55" t="s">
        <v>160</v>
      </c>
      <c r="C130" s="11"/>
      <c r="D130" s="330"/>
      <c r="E130" s="331"/>
    </row>
    <row r="131" spans="1:12" s="242" customFormat="1" ht="17.100000000000001" customHeight="1" x14ac:dyDescent="0.25">
      <c r="A131" s="51">
        <v>926</v>
      </c>
      <c r="B131" s="15" t="s">
        <v>41</v>
      </c>
      <c r="C131" s="12">
        <f>C132</f>
        <v>289631</v>
      </c>
      <c r="D131" s="334">
        <f>D132</f>
        <v>141549.68</v>
      </c>
      <c r="E131" s="331"/>
    </row>
    <row r="132" spans="1:12" s="243" customFormat="1" ht="15.9" customHeight="1" x14ac:dyDescent="0.25">
      <c r="A132" s="57">
        <v>92601</v>
      </c>
      <c r="B132" s="59" t="s">
        <v>40</v>
      </c>
      <c r="C132" s="11">
        <f>C133</f>
        <v>289631</v>
      </c>
      <c r="D132" s="330">
        <f>D133</f>
        <v>141549.68</v>
      </c>
      <c r="E132" s="331"/>
    </row>
    <row r="133" spans="1:12" s="244" customFormat="1" ht="35.25" customHeight="1" x14ac:dyDescent="0.25">
      <c r="A133" s="97"/>
      <c r="B133" s="97" t="s">
        <v>208</v>
      </c>
      <c r="C133" s="256">
        <f>260000+29631</f>
        <v>289631</v>
      </c>
      <c r="D133" s="337">
        <v>141549.68</v>
      </c>
      <c r="E133" s="338"/>
      <c r="I133" s="329"/>
    </row>
    <row r="134" spans="1:12" s="234" customFormat="1" ht="21" hidden="1" customHeight="1" x14ac:dyDescent="0.25">
      <c r="A134" s="233"/>
      <c r="B134" s="233" t="s">
        <v>173</v>
      </c>
      <c r="C134" s="94">
        <v>187393.81</v>
      </c>
      <c r="D134" s="341"/>
      <c r="E134" s="342"/>
    </row>
    <row r="135" spans="1:12" s="234" customFormat="1" ht="21" hidden="1" customHeight="1" x14ac:dyDescent="0.25">
      <c r="A135" s="233"/>
      <c r="B135" s="233" t="s">
        <v>172</v>
      </c>
      <c r="C135" s="94"/>
      <c r="D135" s="341">
        <v>187393.81</v>
      </c>
      <c r="E135" s="342"/>
    </row>
    <row r="136" spans="1:12" s="234" customFormat="1" ht="27" hidden="1" customHeight="1" x14ac:dyDescent="0.25">
      <c r="A136" s="231"/>
      <c r="B136" s="231" t="s">
        <v>159</v>
      </c>
      <c r="C136" s="80"/>
      <c r="D136" s="235"/>
      <c r="E136" s="236"/>
    </row>
    <row r="137" spans="1:12" s="234" customFormat="1" ht="27" hidden="1" customHeight="1" x14ac:dyDescent="0.25">
      <c r="A137" s="228"/>
      <c r="B137" s="231" t="s">
        <v>94</v>
      </c>
      <c r="C137" s="80">
        <f>20000+16992.62</f>
        <v>36992.619999999995</v>
      </c>
      <c r="D137" s="339"/>
      <c r="E137" s="340"/>
    </row>
    <row r="138" spans="1:12" s="234" customFormat="1" ht="27" hidden="1" customHeight="1" x14ac:dyDescent="0.25">
      <c r="A138" s="228"/>
      <c r="B138" s="231" t="s">
        <v>91</v>
      </c>
      <c r="C138" s="80">
        <v>37000</v>
      </c>
      <c r="D138" s="339"/>
      <c r="E138" s="340"/>
    </row>
    <row r="139" spans="1:12" s="234" customFormat="1" ht="27" hidden="1" customHeight="1" x14ac:dyDescent="0.25">
      <c r="A139" s="228"/>
      <c r="B139" s="231" t="s">
        <v>92</v>
      </c>
      <c r="C139" s="80">
        <v>37000</v>
      </c>
      <c r="D139" s="339"/>
      <c r="E139" s="340"/>
    </row>
    <row r="140" spans="1:12" s="95" customFormat="1" ht="16.5" hidden="1" customHeight="1" x14ac:dyDescent="0.25">
      <c r="A140" s="237">
        <v>92605</v>
      </c>
      <c r="B140" s="238" t="s">
        <v>161</v>
      </c>
      <c r="C140" s="80"/>
      <c r="D140" s="339">
        <f>D141</f>
        <v>43000</v>
      </c>
      <c r="E140" s="343"/>
    </row>
    <row r="141" spans="1:12" s="241" customFormat="1" ht="16.5" hidden="1" customHeight="1" x14ac:dyDescent="0.25">
      <c r="A141" s="239"/>
      <c r="B141" s="239" t="s">
        <v>160</v>
      </c>
      <c r="C141" s="240"/>
      <c r="D141" s="349">
        <v>43000</v>
      </c>
      <c r="E141" s="350"/>
    </row>
    <row r="142" spans="1:12" s="46" customFormat="1" ht="25.5" customHeight="1" x14ac:dyDescent="0.25">
      <c r="A142" s="55"/>
      <c r="B142" s="15" t="s">
        <v>15</v>
      </c>
      <c r="C142" s="12">
        <f>C68+C72+C81+C89+C93+C102+C131+C98</f>
        <v>1056978.48</v>
      </c>
      <c r="D142" s="345">
        <f>D72+D131</f>
        <v>1200000</v>
      </c>
      <c r="E142" s="346"/>
      <c r="F142" s="56">
        <f>C142-D142</f>
        <v>-143021.52000000002</v>
      </c>
      <c r="G142" s="56">
        <f>-1324289.26+C54-F142</f>
        <v>-124289.26000000001</v>
      </c>
      <c r="H142" s="56">
        <f>C142-D142</f>
        <v>-143021.52000000002</v>
      </c>
      <c r="I142" s="56"/>
    </row>
    <row r="143" spans="1:12" s="2" customFormat="1" ht="27" customHeight="1" x14ac:dyDescent="0.25">
      <c r="A143" s="20"/>
      <c r="B143" s="21"/>
      <c r="C143" s="6"/>
      <c r="D143" s="2" t="s">
        <v>185</v>
      </c>
      <c r="E143" s="10"/>
      <c r="L143" s="10"/>
    </row>
    <row r="144" spans="1:12" s="276" customFormat="1" ht="14.1" customHeight="1" x14ac:dyDescent="0.25">
      <c r="A144" s="276" t="s">
        <v>210</v>
      </c>
      <c r="D144" s="46"/>
      <c r="E144" s="46"/>
    </row>
    <row r="145" spans="1:9" s="276" customFormat="1" ht="7.5" customHeight="1" x14ac:dyDescent="0.25">
      <c r="A145" s="36"/>
      <c r="B145" s="351" t="s">
        <v>69</v>
      </c>
      <c r="C145" s="353" t="s">
        <v>67</v>
      </c>
      <c r="D145" s="354" t="s">
        <v>68</v>
      </c>
      <c r="E145" s="355"/>
    </row>
    <row r="146" spans="1:9" s="276" customFormat="1" ht="13.5" customHeight="1" x14ac:dyDescent="0.25">
      <c r="A146" s="36" t="s">
        <v>71</v>
      </c>
      <c r="B146" s="352"/>
      <c r="C146" s="352"/>
      <c r="D146" s="356"/>
      <c r="E146" s="357"/>
    </row>
    <row r="147" spans="1:9" s="326" customFormat="1" ht="27" customHeight="1" x14ac:dyDescent="0.25">
      <c r="A147" s="51">
        <v>952</v>
      </c>
      <c r="B147" s="15" t="s">
        <v>234</v>
      </c>
      <c r="C147" s="323"/>
      <c r="D147" s="324">
        <f t="shared" ref="D147" si="0">D148</f>
        <v>1200000</v>
      </c>
      <c r="E147" s="325"/>
    </row>
    <row r="148" spans="1:9" s="98" customFormat="1" ht="24" customHeight="1" x14ac:dyDescent="0.25">
      <c r="A148" s="55"/>
      <c r="B148" s="19" t="s">
        <v>235</v>
      </c>
      <c r="C148" s="275"/>
      <c r="D148" s="324">
        <v>1200000</v>
      </c>
      <c r="E148" s="325"/>
    </row>
    <row r="149" spans="1:9" s="98" customFormat="1" ht="12" customHeight="1" x14ac:dyDescent="0.25">
      <c r="A149" s="97"/>
      <c r="B149" s="327" t="s">
        <v>15</v>
      </c>
      <c r="C149" s="323"/>
      <c r="D149" s="324">
        <f>D147</f>
        <v>1200000</v>
      </c>
      <c r="E149" s="325"/>
      <c r="F149" s="328" t="e">
        <f>#REF!-F74</f>
        <v>#REF!</v>
      </c>
      <c r="G149" s="328"/>
    </row>
    <row r="150" spans="1:9" s="2" customFormat="1" ht="15.75" hidden="1" customHeight="1" x14ac:dyDescent="0.25">
      <c r="A150" s="387" t="s">
        <v>186</v>
      </c>
      <c r="B150" s="388"/>
      <c r="C150" s="388"/>
      <c r="I150" s="10"/>
    </row>
    <row r="151" spans="1:9" s="1" customFormat="1" ht="21" hidden="1" customHeight="1" x14ac:dyDescent="0.2">
      <c r="A151" s="22" t="s">
        <v>17</v>
      </c>
      <c r="B151" s="23" t="s">
        <v>18</v>
      </c>
      <c r="C151" s="24" t="s">
        <v>19</v>
      </c>
      <c r="D151" s="335" t="s">
        <v>20</v>
      </c>
      <c r="E151" s="336"/>
    </row>
    <row r="152" spans="1:9" s="1" customFormat="1" ht="18.75" hidden="1" customHeight="1" x14ac:dyDescent="0.2">
      <c r="A152" s="347" t="s">
        <v>38</v>
      </c>
      <c r="B152" s="348"/>
      <c r="C152" s="38"/>
      <c r="D152" s="344">
        <f>D153</f>
        <v>80000</v>
      </c>
      <c r="E152" s="336"/>
    </row>
    <row r="153" spans="1:9" s="62" customFormat="1" ht="21" hidden="1" customHeight="1" x14ac:dyDescent="0.2">
      <c r="A153" s="66" t="s">
        <v>155</v>
      </c>
      <c r="B153" s="60" t="s">
        <v>75</v>
      </c>
      <c r="C153" s="64"/>
      <c r="D153" s="332">
        <v>80000</v>
      </c>
      <c r="E153" s="358"/>
    </row>
    <row r="154" spans="1:9" s="62" customFormat="1" ht="42" hidden="1" customHeight="1" x14ac:dyDescent="0.2">
      <c r="A154" s="67" t="s">
        <v>24</v>
      </c>
      <c r="B154" s="60" t="s">
        <v>153</v>
      </c>
      <c r="C154" s="61">
        <v>10000</v>
      </c>
      <c r="D154" s="332"/>
      <c r="E154" s="358"/>
    </row>
    <row r="155" spans="1:9" s="3" customFormat="1" ht="48" hidden="1" customHeight="1" x14ac:dyDescent="0.25">
      <c r="A155" s="28" t="s">
        <v>26</v>
      </c>
      <c r="B155" s="26" t="s">
        <v>27</v>
      </c>
      <c r="C155" s="39">
        <v>265158.43</v>
      </c>
      <c r="D155" s="344"/>
      <c r="E155" s="336"/>
    </row>
    <row r="156" spans="1:9" s="4" customFormat="1" ht="17.25" hidden="1" customHeight="1" x14ac:dyDescent="0.2">
      <c r="A156" s="347" t="s">
        <v>28</v>
      </c>
      <c r="B156" s="348"/>
      <c r="C156" s="38"/>
      <c r="D156" s="344">
        <f>D157</f>
        <v>43000</v>
      </c>
      <c r="E156" s="336"/>
    </row>
    <row r="157" spans="1:9" s="225" customFormat="1" ht="21" hidden="1" customHeight="1" x14ac:dyDescent="0.25">
      <c r="A157" s="224" t="s">
        <v>188</v>
      </c>
      <c r="B157" s="60" t="s">
        <v>164</v>
      </c>
      <c r="C157" s="61"/>
      <c r="D157" s="332">
        <v>43000</v>
      </c>
      <c r="E157" s="333"/>
    </row>
    <row r="158" spans="1:9" s="1" customFormat="1" ht="22.5" hidden="1" customHeight="1" x14ac:dyDescent="0.2">
      <c r="A158" s="347" t="s">
        <v>21</v>
      </c>
      <c r="B158" s="348"/>
      <c r="C158" s="38">
        <f>C163</f>
        <v>21980.43</v>
      </c>
      <c r="D158" s="344"/>
      <c r="E158" s="336"/>
    </row>
    <row r="159" spans="1:9" s="2" customFormat="1" ht="25.5" hidden="1" customHeight="1" x14ac:dyDescent="0.25">
      <c r="A159" s="25" t="s">
        <v>22</v>
      </c>
      <c r="B159" s="26" t="s">
        <v>23</v>
      </c>
      <c r="C159" s="27">
        <v>14000</v>
      </c>
      <c r="D159" s="344" t="s">
        <v>20</v>
      </c>
      <c r="E159" s="336"/>
    </row>
    <row r="160" spans="1:9" s="2" customFormat="1" ht="45.75" hidden="1" customHeight="1" x14ac:dyDescent="0.25">
      <c r="A160" s="28" t="s">
        <v>24</v>
      </c>
      <c r="B160" s="26" t="s">
        <v>25</v>
      </c>
      <c r="C160" s="39">
        <v>37500</v>
      </c>
      <c r="D160" s="344" t="s">
        <v>20</v>
      </c>
      <c r="E160" s="336"/>
    </row>
    <row r="161" spans="1:13" s="3" customFormat="1" ht="48" hidden="1" customHeight="1" x14ac:dyDescent="0.25">
      <c r="A161" s="28" t="s">
        <v>26</v>
      </c>
      <c r="B161" s="26" t="s">
        <v>27</v>
      </c>
      <c r="C161" s="39">
        <v>265158.43</v>
      </c>
      <c r="D161" s="344" t="s">
        <v>20</v>
      </c>
      <c r="E161" s="336"/>
    </row>
    <row r="162" spans="1:13" s="4" customFormat="1" ht="17.25" hidden="1" customHeight="1" x14ac:dyDescent="0.2">
      <c r="A162" s="347" t="s">
        <v>28</v>
      </c>
      <c r="B162" s="348"/>
      <c r="C162" s="38">
        <f>C163</f>
        <v>21980.43</v>
      </c>
      <c r="D162" s="344" t="s">
        <v>20</v>
      </c>
      <c r="E162" s="336"/>
    </row>
    <row r="163" spans="1:13" s="5" customFormat="1" ht="47.25" hidden="1" customHeight="1" x14ac:dyDescent="0.25">
      <c r="A163" s="29" t="s">
        <v>30</v>
      </c>
      <c r="B163" s="30" t="s">
        <v>31</v>
      </c>
      <c r="C163" s="27">
        <v>21980.43</v>
      </c>
      <c r="D163" s="344"/>
      <c r="E163" s="336"/>
    </row>
    <row r="164" spans="1:13" s="2" customFormat="1" ht="22.5" hidden="1" customHeight="1" x14ac:dyDescent="0.25">
      <c r="A164" s="28"/>
      <c r="B164" s="31" t="s">
        <v>29</v>
      </c>
      <c r="C164" s="32"/>
      <c r="D164" s="344">
        <f>D157+D152</f>
        <v>123000</v>
      </c>
      <c r="E164" s="336"/>
      <c r="F164" s="10"/>
      <c r="M164" s="6"/>
    </row>
    <row r="165" spans="1:13" s="16" customFormat="1" ht="33.75" hidden="1" customHeight="1" x14ac:dyDescent="0.25">
      <c r="A165" s="16" t="s">
        <v>8</v>
      </c>
    </row>
    <row r="166" spans="1:13" s="46" customFormat="1" ht="14.1" hidden="1" customHeight="1" x14ac:dyDescent="0.25">
      <c r="C166" s="389" t="s">
        <v>47</v>
      </c>
      <c r="D166" s="390"/>
      <c r="E166" s="390"/>
    </row>
    <row r="167" spans="1:13" s="52" customFormat="1" ht="12" hidden="1" customHeight="1" x14ac:dyDescent="0.25">
      <c r="A167" s="18"/>
      <c r="B167" s="396" t="s">
        <v>69</v>
      </c>
      <c r="C167" s="396" t="s">
        <v>67</v>
      </c>
      <c r="D167" s="398" t="s">
        <v>68</v>
      </c>
      <c r="E167" s="355"/>
    </row>
    <row r="168" spans="1:13" s="52" customFormat="1" ht="12" hidden="1" customHeight="1" x14ac:dyDescent="0.25">
      <c r="A168" s="18" t="s">
        <v>71</v>
      </c>
      <c r="B168" s="397"/>
      <c r="C168" s="397"/>
      <c r="D168" s="399"/>
      <c r="E168" s="400"/>
    </row>
    <row r="169" spans="1:13" s="46" customFormat="1" ht="39" hidden="1" customHeight="1" x14ac:dyDescent="0.25">
      <c r="A169" s="51">
        <v>903</v>
      </c>
      <c r="B169" s="55" t="s">
        <v>72</v>
      </c>
      <c r="C169" s="33">
        <f>C170</f>
        <v>1798183.8</v>
      </c>
      <c r="D169" s="411"/>
      <c r="E169" s="412"/>
    </row>
    <row r="170" spans="1:13" s="46" customFormat="1" ht="36.75" hidden="1" customHeight="1" x14ac:dyDescent="0.25">
      <c r="A170" s="55"/>
      <c r="B170" s="19" t="s">
        <v>11</v>
      </c>
      <c r="C170" s="34">
        <v>1798183.8</v>
      </c>
      <c r="D170" s="413"/>
      <c r="E170" s="412"/>
    </row>
    <row r="171" spans="1:13" s="46" customFormat="1" ht="30" hidden="1" customHeight="1" x14ac:dyDescent="0.25">
      <c r="A171" s="197">
        <v>952</v>
      </c>
      <c r="B171" s="15" t="s">
        <v>16</v>
      </c>
      <c r="C171" s="33"/>
      <c r="D171" s="411" t="str">
        <f>D174</f>
        <v>1 798 183,80</v>
      </c>
      <c r="E171" s="412"/>
    </row>
    <row r="172" spans="1:13" s="46" customFormat="1" ht="21" hidden="1" customHeight="1" x14ac:dyDescent="0.25">
      <c r="A172" s="55"/>
      <c r="B172" s="19" t="s">
        <v>13</v>
      </c>
      <c r="C172" s="34"/>
      <c r="D172" s="414"/>
      <c r="E172" s="412"/>
    </row>
    <row r="173" spans="1:13" s="46" customFormat="1" ht="7.5" hidden="1" customHeight="1" x14ac:dyDescent="0.25">
      <c r="A173" s="55"/>
      <c r="B173" s="19" t="s">
        <v>14</v>
      </c>
      <c r="C173" s="34"/>
      <c r="D173" s="413"/>
      <c r="E173" s="412"/>
    </row>
    <row r="174" spans="1:13" s="46" customFormat="1" ht="36" hidden="1" customHeight="1" x14ac:dyDescent="0.25">
      <c r="A174" s="55"/>
      <c r="B174" s="14" t="s">
        <v>10</v>
      </c>
      <c r="C174" s="34"/>
      <c r="D174" s="413" t="s">
        <v>9</v>
      </c>
      <c r="E174" s="412"/>
    </row>
    <row r="175" spans="1:13" s="46" customFormat="1" ht="19.5" hidden="1" customHeight="1" x14ac:dyDescent="0.25">
      <c r="A175" s="55"/>
      <c r="B175" s="15" t="s">
        <v>15</v>
      </c>
      <c r="C175" s="41">
        <f>C169</f>
        <v>1798183.8</v>
      </c>
      <c r="D175" s="415" t="str">
        <f>D171</f>
        <v>1 798 183,80</v>
      </c>
      <c r="E175" s="355"/>
    </row>
    <row r="176" spans="1:13" s="43" customFormat="1" ht="20.25" hidden="1" customHeight="1" x14ac:dyDescent="0.25">
      <c r="C176" s="416" t="s">
        <v>47</v>
      </c>
      <c r="D176" s="422"/>
      <c r="E176" s="422"/>
    </row>
    <row r="177" spans="1:12" s="43" customFormat="1" ht="15" hidden="1" customHeight="1" x14ac:dyDescent="0.25">
      <c r="A177" s="43" t="s">
        <v>85</v>
      </c>
    </row>
    <row r="178" spans="1:12" s="198" customFormat="1" ht="12" hidden="1" customHeight="1" x14ac:dyDescent="0.25">
      <c r="A178" s="44"/>
      <c r="B178" s="379" t="s">
        <v>69</v>
      </c>
      <c r="C178" s="379" t="s">
        <v>67</v>
      </c>
      <c r="D178" s="380" t="s">
        <v>68</v>
      </c>
      <c r="E178" s="381"/>
    </row>
    <row r="179" spans="1:12" s="198" customFormat="1" ht="12" hidden="1" customHeight="1" x14ac:dyDescent="0.25">
      <c r="A179" s="44" t="s">
        <v>71</v>
      </c>
      <c r="B179" s="352"/>
      <c r="C179" s="352"/>
      <c r="D179" s="382"/>
      <c r="E179" s="383"/>
    </row>
    <row r="180" spans="1:12" s="35" customFormat="1" ht="39" hidden="1" customHeight="1" x14ac:dyDescent="0.25">
      <c r="A180" s="183">
        <v>903</v>
      </c>
      <c r="B180" s="36" t="s">
        <v>84</v>
      </c>
      <c r="C180" s="45"/>
      <c r="D180" s="417"/>
      <c r="E180" s="418"/>
    </row>
    <row r="181" spans="1:12" s="35" customFormat="1" ht="36.75" hidden="1" customHeight="1" x14ac:dyDescent="0.25">
      <c r="A181" s="36"/>
      <c r="B181" s="37" t="s">
        <v>11</v>
      </c>
      <c r="C181" s="199"/>
      <c r="D181" s="421"/>
      <c r="E181" s="418"/>
    </row>
    <row r="182" spans="1:12" s="35" customFormat="1" ht="27" hidden="1" customHeight="1" x14ac:dyDescent="0.25">
      <c r="A182" s="200">
        <v>952</v>
      </c>
      <c r="B182" s="42" t="s">
        <v>16</v>
      </c>
      <c r="C182" s="45">
        <f>C185</f>
        <v>772669.58</v>
      </c>
      <c r="D182" s="417"/>
      <c r="E182" s="418"/>
    </row>
    <row r="183" spans="1:12" s="35" customFormat="1" ht="21" hidden="1" customHeight="1" x14ac:dyDescent="0.25">
      <c r="A183" s="36"/>
      <c r="B183" s="47" t="s">
        <v>13</v>
      </c>
      <c r="C183" s="34"/>
      <c r="D183" s="414"/>
      <c r="E183" s="412"/>
    </row>
    <row r="184" spans="1:12" s="35" customFormat="1" ht="7.5" hidden="1" customHeight="1" x14ac:dyDescent="0.25">
      <c r="A184" s="36"/>
      <c r="B184" s="47" t="s">
        <v>14</v>
      </c>
      <c r="C184" s="34"/>
      <c r="D184" s="413"/>
      <c r="E184" s="412"/>
    </row>
    <row r="185" spans="1:12" s="98" customFormat="1" ht="36.75" hidden="1" customHeight="1" x14ac:dyDescent="0.25">
      <c r="A185" s="97"/>
      <c r="B185" s="48" t="s">
        <v>86</v>
      </c>
      <c r="C185" s="63">
        <v>772669.58</v>
      </c>
      <c r="D185" s="419"/>
      <c r="E185" s="420"/>
    </row>
    <row r="186" spans="1:12" s="35" customFormat="1" ht="12" hidden="1" customHeight="1" x14ac:dyDescent="0.25">
      <c r="A186" s="36"/>
      <c r="B186" s="42" t="s">
        <v>15</v>
      </c>
      <c r="C186" s="33">
        <f>C182</f>
        <v>772669.58</v>
      </c>
      <c r="D186" s="411"/>
      <c r="E186" s="412"/>
      <c r="F186" s="201">
        <f>F54+C186</f>
        <v>1829648.06</v>
      </c>
      <c r="G186" s="201" t="e">
        <f>#REF!-F186</f>
        <v>#REF!</v>
      </c>
    </row>
    <row r="187" spans="1:12" s="62" customFormat="1" ht="21" hidden="1" customHeight="1" x14ac:dyDescent="0.2">
      <c r="A187" s="185"/>
      <c r="B187" s="186"/>
      <c r="C187" s="187"/>
      <c r="D187" s="62" t="s">
        <v>47</v>
      </c>
      <c r="E187" s="188"/>
      <c r="L187" s="188"/>
    </row>
    <row r="188" spans="1:12" s="2" customFormat="1" ht="15" hidden="1" customHeight="1" x14ac:dyDescent="0.25">
      <c r="A188" s="423" t="s">
        <v>174</v>
      </c>
      <c r="B188" s="424"/>
      <c r="C188" s="424"/>
      <c r="D188" s="189"/>
      <c r="H188" s="10"/>
    </row>
    <row r="189" spans="1:12" s="35" customFormat="1" hidden="1" x14ac:dyDescent="0.25">
      <c r="A189" s="190" t="s">
        <v>65</v>
      </c>
      <c r="B189" s="425" t="s">
        <v>175</v>
      </c>
      <c r="C189" s="366" t="s">
        <v>67</v>
      </c>
      <c r="D189" s="366" t="s">
        <v>176</v>
      </c>
    </row>
    <row r="190" spans="1:12" s="35" customFormat="1" hidden="1" x14ac:dyDescent="0.25">
      <c r="A190" s="190" t="s">
        <v>177</v>
      </c>
      <c r="B190" s="426"/>
      <c r="C190" s="367"/>
      <c r="D190" s="367"/>
    </row>
    <row r="191" spans="1:12" s="205" customFormat="1" ht="12" hidden="1" x14ac:dyDescent="0.25">
      <c r="A191" s="24"/>
      <c r="B191" s="203" t="s">
        <v>178</v>
      </c>
      <c r="C191" s="204">
        <f>C195</f>
        <v>90000</v>
      </c>
      <c r="D191" s="204"/>
    </row>
    <row r="192" spans="1:12" s="46" customFormat="1" ht="15.75" hidden="1" customHeight="1" x14ac:dyDescent="0.25">
      <c r="A192" s="206">
        <v>400</v>
      </c>
      <c r="B192" s="207" t="s">
        <v>179</v>
      </c>
      <c r="C192" s="208">
        <v>60000</v>
      </c>
      <c r="D192" s="208"/>
    </row>
    <row r="193" spans="1:5" s="46" customFormat="1" ht="12" hidden="1" x14ac:dyDescent="0.25">
      <c r="A193" s="202">
        <v>900</v>
      </c>
      <c r="B193" s="209" t="s">
        <v>162</v>
      </c>
      <c r="C193" s="210">
        <v>30000</v>
      </c>
      <c r="D193" s="210"/>
    </row>
    <row r="194" spans="1:5" s="46" customFormat="1" ht="9" hidden="1" customHeight="1" x14ac:dyDescent="0.25">
      <c r="A194" s="211"/>
      <c r="B194" s="211"/>
      <c r="C194" s="212"/>
      <c r="D194" s="212"/>
    </row>
    <row r="195" spans="1:5" s="205" customFormat="1" ht="12" hidden="1" x14ac:dyDescent="0.25">
      <c r="A195" s="213"/>
      <c r="B195" s="214" t="s">
        <v>180</v>
      </c>
      <c r="C195" s="215">
        <f>C192+C193</f>
        <v>90000</v>
      </c>
      <c r="D195" s="215"/>
    </row>
    <row r="196" spans="1:5" s="46" customFormat="1" ht="13.5" hidden="1" customHeight="1" x14ac:dyDescent="0.25">
      <c r="A196" s="202">
        <v>400</v>
      </c>
      <c r="B196" s="209" t="s">
        <v>179</v>
      </c>
      <c r="C196" s="210">
        <f>C197</f>
        <v>60000</v>
      </c>
      <c r="D196" s="210"/>
    </row>
    <row r="197" spans="1:5" s="219" customFormat="1" ht="12" hidden="1" x14ac:dyDescent="0.25">
      <c r="A197" s="216">
        <v>40002</v>
      </c>
      <c r="B197" s="217" t="s">
        <v>181</v>
      </c>
      <c r="C197" s="218">
        <f>C200</f>
        <v>60000</v>
      </c>
      <c r="D197" s="218"/>
    </row>
    <row r="198" spans="1:5" s="46" customFormat="1" ht="12" hidden="1" x14ac:dyDescent="0.25">
      <c r="A198" s="220"/>
      <c r="B198" s="221" t="s">
        <v>182</v>
      </c>
      <c r="C198" s="222"/>
      <c r="D198" s="222"/>
    </row>
    <row r="199" spans="1:5" s="46" customFormat="1" ht="12" hidden="1" x14ac:dyDescent="0.25">
      <c r="A199" s="220"/>
      <c r="B199" s="221" t="s">
        <v>183</v>
      </c>
      <c r="C199" s="222">
        <v>0</v>
      </c>
      <c r="D199" s="222"/>
    </row>
    <row r="200" spans="1:5" s="46" customFormat="1" ht="12" hidden="1" x14ac:dyDescent="0.25">
      <c r="A200" s="211"/>
      <c r="B200" s="223" t="s">
        <v>184</v>
      </c>
      <c r="C200" s="212">
        <v>60000</v>
      </c>
      <c r="D200" s="212"/>
    </row>
    <row r="201" spans="1:5" s="46" customFormat="1" ht="12" hidden="1" x14ac:dyDescent="0.25">
      <c r="A201" s="202">
        <v>900</v>
      </c>
      <c r="B201" s="209" t="s">
        <v>162</v>
      </c>
      <c r="C201" s="208">
        <f>C202</f>
        <v>30000</v>
      </c>
      <c r="D201" s="208"/>
    </row>
    <row r="202" spans="1:5" s="219" customFormat="1" ht="12" hidden="1" x14ac:dyDescent="0.25">
      <c r="A202" s="216">
        <v>90001</v>
      </c>
      <c r="B202" s="217" t="s">
        <v>79</v>
      </c>
      <c r="C202" s="218">
        <f>C205</f>
        <v>30000</v>
      </c>
      <c r="D202" s="218"/>
    </row>
    <row r="203" spans="1:5" s="46" customFormat="1" ht="12" hidden="1" x14ac:dyDescent="0.25">
      <c r="A203" s="220"/>
      <c r="B203" s="221" t="s">
        <v>182</v>
      </c>
      <c r="C203" s="222"/>
      <c r="D203" s="222"/>
    </row>
    <row r="204" spans="1:5" s="46" customFormat="1" ht="12" hidden="1" x14ac:dyDescent="0.25">
      <c r="A204" s="220"/>
      <c r="B204" s="221" t="s">
        <v>183</v>
      </c>
      <c r="C204" s="222">
        <v>0</v>
      </c>
      <c r="D204" s="222"/>
    </row>
    <row r="205" spans="1:5" s="46" customFormat="1" ht="12" hidden="1" x14ac:dyDescent="0.25">
      <c r="A205" s="211"/>
      <c r="B205" s="223" t="s">
        <v>184</v>
      </c>
      <c r="C205" s="212">
        <v>30000</v>
      </c>
      <c r="D205" s="212"/>
    </row>
    <row r="206" spans="1:5" s="40" customFormat="1" ht="20.25" hidden="1" customHeight="1" x14ac:dyDescent="0.25">
      <c r="A206" s="35"/>
      <c r="C206" s="416" t="s">
        <v>83</v>
      </c>
      <c r="D206" s="416"/>
      <c r="E206" s="416"/>
    </row>
    <row r="207" spans="1:5" s="274" customFormat="1" ht="14.1" hidden="1" customHeight="1" x14ac:dyDescent="0.25">
      <c r="A207" s="274" t="s">
        <v>210</v>
      </c>
      <c r="D207" s="46"/>
      <c r="E207" s="46"/>
    </row>
    <row r="208" spans="1:5" s="274" customFormat="1" ht="7.5" hidden="1" customHeight="1" x14ac:dyDescent="0.25">
      <c r="A208" s="36"/>
      <c r="B208" s="351" t="s">
        <v>69</v>
      </c>
      <c r="C208" s="353" t="s">
        <v>67</v>
      </c>
      <c r="D208" s="354" t="s">
        <v>68</v>
      </c>
      <c r="E208" s="355"/>
    </row>
    <row r="209" spans="1:9" s="274" customFormat="1" ht="13.5" hidden="1" customHeight="1" x14ac:dyDescent="0.25">
      <c r="A209" s="36" t="s">
        <v>71</v>
      </c>
      <c r="B209" s="352"/>
      <c r="C209" s="352"/>
      <c r="D209" s="356"/>
      <c r="E209" s="357"/>
    </row>
    <row r="210" spans="1:9" s="326" customFormat="1" ht="27" hidden="1" customHeight="1" x14ac:dyDescent="0.25">
      <c r="A210" s="51">
        <v>952</v>
      </c>
      <c r="B210" s="15" t="s">
        <v>207</v>
      </c>
      <c r="C210" s="323"/>
      <c r="D210" s="324">
        <f t="shared" ref="D210" si="1">D211</f>
        <v>1200000</v>
      </c>
      <c r="E210" s="325"/>
    </row>
    <row r="211" spans="1:9" s="98" customFormat="1" ht="24" hidden="1" customHeight="1" x14ac:dyDescent="0.25">
      <c r="A211" s="55"/>
      <c r="B211" s="19" t="s">
        <v>209</v>
      </c>
      <c r="C211" s="273"/>
      <c r="D211" s="324">
        <v>1200000</v>
      </c>
      <c r="E211" s="325"/>
    </row>
    <row r="212" spans="1:9" s="98" customFormat="1" ht="12" hidden="1" customHeight="1" x14ac:dyDescent="0.25">
      <c r="A212" s="97"/>
      <c r="B212" s="327" t="s">
        <v>15</v>
      </c>
      <c r="C212" s="323"/>
      <c r="D212" s="324">
        <f>D210</f>
        <v>1200000</v>
      </c>
      <c r="E212" s="325"/>
      <c r="F212" s="328">
        <f>F54-F142</f>
        <v>1200000</v>
      </c>
      <c r="G212" s="328"/>
    </row>
    <row r="213" spans="1:9" s="278" customFormat="1" ht="25.5" hidden="1" customHeight="1" x14ac:dyDescent="0.25">
      <c r="C213" s="372" t="s">
        <v>97</v>
      </c>
      <c r="D213" s="373"/>
      <c r="E213" s="373"/>
    </row>
    <row r="214" spans="1:9" s="279" customFormat="1" ht="15.75" hidden="1" customHeight="1" x14ac:dyDescent="0.25">
      <c r="A214" s="376" t="s">
        <v>77</v>
      </c>
      <c r="B214" s="377"/>
      <c r="C214" s="377"/>
      <c r="I214" s="280"/>
    </row>
    <row r="215" spans="1:9" s="89" customFormat="1" ht="21" hidden="1" customHeight="1" x14ac:dyDescent="0.2">
      <c r="A215" s="281" t="s">
        <v>17</v>
      </c>
      <c r="B215" s="282" t="s">
        <v>18</v>
      </c>
      <c r="C215" s="283" t="s">
        <v>19</v>
      </c>
      <c r="D215" s="378" t="s">
        <v>20</v>
      </c>
      <c r="E215" s="369"/>
    </row>
    <row r="216" spans="1:9" s="89" customFormat="1" ht="18.75" hidden="1" customHeight="1" x14ac:dyDescent="0.2">
      <c r="A216" s="370" t="s">
        <v>38</v>
      </c>
      <c r="B216" s="371"/>
      <c r="C216" s="284">
        <f>C217+C218</f>
        <v>370000</v>
      </c>
      <c r="D216" s="368"/>
      <c r="E216" s="369"/>
    </row>
    <row r="217" spans="1:9" s="288" customFormat="1" ht="25.5" hidden="1" customHeight="1" x14ac:dyDescent="0.2">
      <c r="A217" s="285" t="s">
        <v>155</v>
      </c>
      <c r="B217" s="286" t="s">
        <v>75</v>
      </c>
      <c r="C217" s="287">
        <v>50000</v>
      </c>
      <c r="D217" s="374"/>
      <c r="E217" s="375"/>
    </row>
    <row r="218" spans="1:9" s="288" customFormat="1" ht="44.25" hidden="1" customHeight="1" x14ac:dyDescent="0.2">
      <c r="A218" s="289" t="s">
        <v>24</v>
      </c>
      <c r="B218" s="286" t="s">
        <v>154</v>
      </c>
      <c r="C218" s="290">
        <v>320000</v>
      </c>
      <c r="D218" s="374"/>
      <c r="E218" s="375"/>
    </row>
    <row r="219" spans="1:9" s="294" customFormat="1" ht="48" hidden="1" customHeight="1" x14ac:dyDescent="0.25">
      <c r="A219" s="291" t="s">
        <v>26</v>
      </c>
      <c r="B219" s="292" t="s">
        <v>27</v>
      </c>
      <c r="C219" s="293">
        <v>265158.43</v>
      </c>
      <c r="D219" s="368"/>
      <c r="E219" s="369"/>
    </row>
    <row r="220" spans="1:9" s="295" customFormat="1" ht="17.25" hidden="1" customHeight="1" x14ac:dyDescent="0.2">
      <c r="A220" s="370" t="s">
        <v>28</v>
      </c>
      <c r="B220" s="371"/>
      <c r="C220" s="284">
        <f>C221</f>
        <v>370000</v>
      </c>
      <c r="D220" s="368"/>
      <c r="E220" s="369"/>
    </row>
    <row r="221" spans="1:9" s="299" customFormat="1" ht="36" hidden="1" customHeight="1" x14ac:dyDescent="0.25">
      <c r="A221" s="296" t="s">
        <v>39</v>
      </c>
      <c r="B221" s="297" t="s">
        <v>74</v>
      </c>
      <c r="C221" s="298">
        <v>370000</v>
      </c>
      <c r="D221" s="368"/>
      <c r="E221" s="369"/>
    </row>
    <row r="222" spans="1:9" s="89" customFormat="1" ht="22.5" hidden="1" customHeight="1" x14ac:dyDescent="0.2">
      <c r="A222" s="370" t="s">
        <v>21</v>
      </c>
      <c r="B222" s="371"/>
      <c r="C222" s="284">
        <f>C227</f>
        <v>21980.43</v>
      </c>
      <c r="D222" s="368"/>
      <c r="E222" s="369"/>
    </row>
    <row r="223" spans="1:9" s="279" customFormat="1" ht="25.5" hidden="1" customHeight="1" x14ac:dyDescent="0.25">
      <c r="A223" s="300" t="s">
        <v>22</v>
      </c>
      <c r="B223" s="292" t="s">
        <v>23</v>
      </c>
      <c r="C223" s="298">
        <v>14000</v>
      </c>
      <c r="D223" s="368" t="s">
        <v>20</v>
      </c>
      <c r="E223" s="369"/>
    </row>
    <row r="224" spans="1:9" s="279" customFormat="1" ht="45.75" hidden="1" customHeight="1" x14ac:dyDescent="0.25">
      <c r="A224" s="291" t="s">
        <v>24</v>
      </c>
      <c r="B224" s="292" t="s">
        <v>25</v>
      </c>
      <c r="C224" s="293">
        <v>37500</v>
      </c>
      <c r="D224" s="368" t="s">
        <v>20</v>
      </c>
      <c r="E224" s="369"/>
    </row>
    <row r="225" spans="1:13" s="294" customFormat="1" ht="48" hidden="1" customHeight="1" x14ac:dyDescent="0.25">
      <c r="A225" s="291" t="s">
        <v>26</v>
      </c>
      <c r="B225" s="292" t="s">
        <v>27</v>
      </c>
      <c r="C225" s="293">
        <v>265158.43</v>
      </c>
      <c r="D225" s="368" t="s">
        <v>20</v>
      </c>
      <c r="E225" s="369"/>
    </row>
    <row r="226" spans="1:13" s="295" customFormat="1" ht="17.25" hidden="1" customHeight="1" x14ac:dyDescent="0.2">
      <c r="A226" s="370" t="s">
        <v>28</v>
      </c>
      <c r="B226" s="371"/>
      <c r="C226" s="284">
        <f>C227</f>
        <v>21980.43</v>
      </c>
      <c r="D226" s="368" t="s">
        <v>20</v>
      </c>
      <c r="E226" s="369"/>
    </row>
    <row r="227" spans="1:13" s="299" customFormat="1" ht="47.25" hidden="1" customHeight="1" x14ac:dyDescent="0.25">
      <c r="A227" s="296" t="s">
        <v>30</v>
      </c>
      <c r="B227" s="297" t="s">
        <v>31</v>
      </c>
      <c r="C227" s="298">
        <v>21980.43</v>
      </c>
      <c r="D227" s="368"/>
      <c r="E227" s="369"/>
    </row>
    <row r="228" spans="1:13" s="279" customFormat="1" ht="22.5" hidden="1" customHeight="1" x14ac:dyDescent="0.25">
      <c r="A228" s="291"/>
      <c r="B228" s="301" t="s">
        <v>29</v>
      </c>
      <c r="C228" s="302">
        <f>C216</f>
        <v>370000</v>
      </c>
      <c r="D228" s="368"/>
      <c r="E228" s="369"/>
      <c r="F228" s="280"/>
      <c r="M228" s="303"/>
    </row>
    <row r="229" spans="1:13" s="278" customFormat="1" hidden="1" x14ac:dyDescent="0.25">
      <c r="D229" s="304"/>
      <c r="E229" s="71"/>
    </row>
    <row r="230" spans="1:13" s="278" customFormat="1" x14ac:dyDescent="0.25">
      <c r="D230" s="304"/>
      <c r="E230" s="71"/>
    </row>
    <row r="231" spans="1:13" s="278" customFormat="1" x14ac:dyDescent="0.25">
      <c r="D231" s="304"/>
      <c r="E231" s="71"/>
    </row>
  </sheetData>
  <mergeCells count="208">
    <mergeCell ref="D94:E94"/>
    <mergeCell ref="D95:E95"/>
    <mergeCell ref="D97:E97"/>
    <mergeCell ref="D76:E76"/>
    <mergeCell ref="D25:E25"/>
    <mergeCell ref="D90:E90"/>
    <mergeCell ref="D91:E91"/>
    <mergeCell ref="D92:E92"/>
    <mergeCell ref="D89:E89"/>
    <mergeCell ref="D26:E26"/>
    <mergeCell ref="D27:E27"/>
    <mergeCell ref="D28:E28"/>
    <mergeCell ref="D93:E93"/>
    <mergeCell ref="D48:E48"/>
    <mergeCell ref="D49:E49"/>
    <mergeCell ref="D50:E50"/>
    <mergeCell ref="D69:E69"/>
    <mergeCell ref="D70:E70"/>
    <mergeCell ref="D71:E71"/>
    <mergeCell ref="D68:E68"/>
    <mergeCell ref="D54:E54"/>
    <mergeCell ref="D31:E31"/>
    <mergeCell ref="D41:E41"/>
    <mergeCell ref="D42:E42"/>
    <mergeCell ref="B3:B4"/>
    <mergeCell ref="C3:C4"/>
    <mergeCell ref="D3:E4"/>
    <mergeCell ref="D8:E8"/>
    <mergeCell ref="D9:E9"/>
    <mergeCell ref="D30:E30"/>
    <mergeCell ref="D20:E20"/>
    <mergeCell ref="D21:E21"/>
    <mergeCell ref="D29:E29"/>
    <mergeCell ref="D22:E22"/>
    <mergeCell ref="D23:E23"/>
    <mergeCell ref="D10:E10"/>
    <mergeCell ref="D5:E5"/>
    <mergeCell ref="D7:E7"/>
    <mergeCell ref="D17:E17"/>
    <mergeCell ref="D18:E18"/>
    <mergeCell ref="D19:E19"/>
    <mergeCell ref="D15:E15"/>
    <mergeCell ref="D14:E14"/>
    <mergeCell ref="D16:E16"/>
    <mergeCell ref="B167:B168"/>
    <mergeCell ref="C167:C168"/>
    <mergeCell ref="D167:E168"/>
    <mergeCell ref="B208:B209"/>
    <mergeCell ref="C208:C209"/>
    <mergeCell ref="D208:E209"/>
    <mergeCell ref="D169:E169"/>
    <mergeCell ref="D170:E170"/>
    <mergeCell ref="D171:E171"/>
    <mergeCell ref="D172:E172"/>
    <mergeCell ref="D173:E173"/>
    <mergeCell ref="D174:E174"/>
    <mergeCell ref="D175:E175"/>
    <mergeCell ref="C206:E206"/>
    <mergeCell ref="D182:E182"/>
    <mergeCell ref="D183:E183"/>
    <mergeCell ref="D184:E184"/>
    <mergeCell ref="D185:E185"/>
    <mergeCell ref="D186:E186"/>
    <mergeCell ref="D180:E180"/>
    <mergeCell ref="D181:E181"/>
    <mergeCell ref="C176:E176"/>
    <mergeCell ref="A188:C188"/>
    <mergeCell ref="B189:B190"/>
    <mergeCell ref="B57:B58"/>
    <mergeCell ref="C57:C58"/>
    <mergeCell ref="D57:E58"/>
    <mergeCell ref="D11:E11"/>
    <mergeCell ref="D12:E12"/>
    <mergeCell ref="D13:E13"/>
    <mergeCell ref="D128:E128"/>
    <mergeCell ref="D114:E114"/>
    <mergeCell ref="D115:E115"/>
    <mergeCell ref="D116:E116"/>
    <mergeCell ref="D127:E127"/>
    <mergeCell ref="D99:E99"/>
    <mergeCell ref="D100:E100"/>
    <mergeCell ref="D101:E101"/>
    <mergeCell ref="D32:E32"/>
    <mergeCell ref="D33:E33"/>
    <mergeCell ref="D38:E38"/>
    <mergeCell ref="D39:E39"/>
    <mergeCell ref="D43:E43"/>
    <mergeCell ref="D37:E37"/>
    <mergeCell ref="D85:E85"/>
    <mergeCell ref="D86:E86"/>
    <mergeCell ref="D111:E111"/>
    <mergeCell ref="D112:E112"/>
    <mergeCell ref="D113:E113"/>
    <mergeCell ref="D72:E72"/>
    <mergeCell ref="D40:E40"/>
    <mergeCell ref="D44:E44"/>
    <mergeCell ref="D46:E46"/>
    <mergeCell ref="D45:E45"/>
    <mergeCell ref="D75:E75"/>
    <mergeCell ref="D73:E73"/>
    <mergeCell ref="D106:E106"/>
    <mergeCell ref="D107:E107"/>
    <mergeCell ref="D87:E87"/>
    <mergeCell ref="D88:E88"/>
    <mergeCell ref="D78:E78"/>
    <mergeCell ref="D98:E98"/>
    <mergeCell ref="D104:E104"/>
    <mergeCell ref="D105:E105"/>
    <mergeCell ref="D108:E108"/>
    <mergeCell ref="D109:E109"/>
    <mergeCell ref="D110:E110"/>
    <mergeCell ref="D82:E82"/>
    <mergeCell ref="D81:E81"/>
    <mergeCell ref="D79:E79"/>
    <mergeCell ref="D74:E74"/>
    <mergeCell ref="D77:E77"/>
    <mergeCell ref="B178:B179"/>
    <mergeCell ref="C178:C179"/>
    <mergeCell ref="D178:E179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125:E125"/>
    <mergeCell ref="D126:E126"/>
    <mergeCell ref="D162:E162"/>
    <mergeCell ref="A150:C150"/>
    <mergeCell ref="D163:E163"/>
    <mergeCell ref="D164:E164"/>
    <mergeCell ref="A158:B158"/>
    <mergeCell ref="A162:B162"/>
    <mergeCell ref="C166:E166"/>
    <mergeCell ref="D139:E139"/>
    <mergeCell ref="D134:E134"/>
    <mergeCell ref="D102:E102"/>
    <mergeCell ref="C189:C190"/>
    <mergeCell ref="D189:D190"/>
    <mergeCell ref="D225:E225"/>
    <mergeCell ref="A226:B226"/>
    <mergeCell ref="D226:E226"/>
    <mergeCell ref="D227:E227"/>
    <mergeCell ref="D228:E228"/>
    <mergeCell ref="C213:E213"/>
    <mergeCell ref="D218:E218"/>
    <mergeCell ref="D219:E219"/>
    <mergeCell ref="A220:B220"/>
    <mergeCell ref="D220:E220"/>
    <mergeCell ref="D221:E221"/>
    <mergeCell ref="A222:B222"/>
    <mergeCell ref="D222:E222"/>
    <mergeCell ref="D223:E223"/>
    <mergeCell ref="D224:E224"/>
    <mergeCell ref="A214:C214"/>
    <mergeCell ref="D215:E215"/>
    <mergeCell ref="A216:B216"/>
    <mergeCell ref="D216:E216"/>
    <mergeCell ref="D217:E217"/>
    <mergeCell ref="D34:E34"/>
    <mergeCell ref="D35:E35"/>
    <mergeCell ref="D80:E80"/>
    <mergeCell ref="D47:E47"/>
    <mergeCell ref="D83:E83"/>
    <mergeCell ref="D84:E84"/>
    <mergeCell ref="D36:E36"/>
    <mergeCell ref="D51:E51"/>
    <mergeCell ref="D52:E52"/>
    <mergeCell ref="D53:E53"/>
    <mergeCell ref="D103:E103"/>
    <mergeCell ref="D158:E158"/>
    <mergeCell ref="D142:E142"/>
    <mergeCell ref="D161:E161"/>
    <mergeCell ref="A152:B152"/>
    <mergeCell ref="A156:B156"/>
    <mergeCell ref="D141:E141"/>
    <mergeCell ref="D155:E155"/>
    <mergeCell ref="D156:E156"/>
    <mergeCell ref="D159:E159"/>
    <mergeCell ref="D160:E160"/>
    <mergeCell ref="B145:B146"/>
    <mergeCell ref="C145:C146"/>
    <mergeCell ref="D145:E146"/>
    <mergeCell ref="D152:E152"/>
    <mergeCell ref="D153:E153"/>
    <mergeCell ref="D154:E154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57:E157"/>
    <mergeCell ref="D131:E131"/>
    <mergeCell ref="D132:E132"/>
    <mergeCell ref="D151:E151"/>
    <mergeCell ref="D133:E133"/>
    <mergeCell ref="D130:E130"/>
    <mergeCell ref="D137:E137"/>
    <mergeCell ref="D138:E138"/>
    <mergeCell ref="D135:E135"/>
    <mergeCell ref="D140:E140"/>
    <mergeCell ref="D129:E1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3" workbookViewId="0">
      <selection sqref="A1:F35"/>
    </sheetView>
  </sheetViews>
  <sheetFormatPr defaultColWidth="9.33203125" defaultRowHeight="13.8" x14ac:dyDescent="0.3"/>
  <cols>
    <col min="1" max="1" width="15" style="105" customWidth="1"/>
    <col min="2" max="2" width="36.77734375" style="105" customWidth="1"/>
    <col min="3" max="3" width="12.109375" style="176" customWidth="1"/>
    <col min="4" max="4" width="13" style="105" customWidth="1"/>
    <col min="5" max="5" width="10.109375" style="177" customWidth="1"/>
    <col min="6" max="6" width="10.6640625" style="177" customWidth="1"/>
    <col min="7" max="7" width="17.44140625" style="105" customWidth="1"/>
    <col min="8" max="16384" width="9.33203125" style="105"/>
  </cols>
  <sheetData>
    <row r="1" spans="1:7" s="102" customFormat="1" ht="27" customHeight="1" thickBot="1" x14ac:dyDescent="0.35">
      <c r="A1" s="99"/>
      <c r="B1" s="100"/>
      <c r="C1" s="101"/>
      <c r="D1" s="454" t="s">
        <v>98</v>
      </c>
      <c r="E1" s="454"/>
      <c r="F1" s="454"/>
    </row>
    <row r="2" spans="1:7" s="103" customFormat="1" ht="18" customHeight="1" thickBot="1" x14ac:dyDescent="0.3">
      <c r="A2" s="455" t="s">
        <v>99</v>
      </c>
      <c r="B2" s="456"/>
      <c r="C2" s="456"/>
      <c r="D2" s="456"/>
      <c r="E2" s="457"/>
      <c r="F2" s="458"/>
    </row>
    <row r="3" spans="1:7" ht="16.5" customHeight="1" x14ac:dyDescent="0.3">
      <c r="A3" s="459" t="s">
        <v>100</v>
      </c>
      <c r="B3" s="461" t="s">
        <v>101</v>
      </c>
      <c r="C3" s="104" t="s">
        <v>102</v>
      </c>
      <c r="D3" s="463" t="s">
        <v>103</v>
      </c>
      <c r="E3" s="465" t="s">
        <v>104</v>
      </c>
      <c r="F3" s="466"/>
      <c r="G3" s="105" t="s">
        <v>105</v>
      </c>
    </row>
    <row r="4" spans="1:7" ht="13.5" customHeight="1" thickBot="1" x14ac:dyDescent="0.35">
      <c r="A4" s="460"/>
      <c r="B4" s="462"/>
      <c r="C4" s="106" t="s">
        <v>106</v>
      </c>
      <c r="D4" s="464"/>
      <c r="E4" s="107" t="s">
        <v>107</v>
      </c>
      <c r="F4" s="108" t="s">
        <v>108</v>
      </c>
      <c r="G4" s="109"/>
    </row>
    <row r="5" spans="1:7" x14ac:dyDescent="0.3">
      <c r="A5" s="467" t="s">
        <v>109</v>
      </c>
      <c r="B5" s="110" t="s">
        <v>110</v>
      </c>
      <c r="C5" s="111" t="s">
        <v>111</v>
      </c>
      <c r="D5" s="112">
        <f>13543+1606</f>
        <v>15149</v>
      </c>
      <c r="E5" s="113"/>
      <c r="F5" s="114">
        <f>D5</f>
        <v>15149</v>
      </c>
      <c r="G5" s="109">
        <v>1606</v>
      </c>
    </row>
    <row r="6" spans="1:7" s="126" customFormat="1" ht="14.4" thickBot="1" x14ac:dyDescent="0.35">
      <c r="A6" s="468"/>
      <c r="B6" s="120" t="s">
        <v>113</v>
      </c>
      <c r="C6" s="121"/>
      <c r="D6" s="122">
        <f>SUM(D5:D5)</f>
        <v>15149</v>
      </c>
      <c r="E6" s="123"/>
      <c r="F6" s="124">
        <f>F5</f>
        <v>15149</v>
      </c>
      <c r="G6" s="125"/>
    </row>
    <row r="7" spans="1:7" x14ac:dyDescent="0.3">
      <c r="A7" s="450" t="s">
        <v>114</v>
      </c>
      <c r="B7" s="127" t="s">
        <v>115</v>
      </c>
      <c r="C7" s="128" t="s">
        <v>111</v>
      </c>
      <c r="D7" s="129">
        <v>16969.95</v>
      </c>
      <c r="E7" s="130"/>
      <c r="F7" s="131">
        <f>D7</f>
        <v>16969.95</v>
      </c>
      <c r="G7" s="109"/>
    </row>
    <row r="8" spans="1:7" ht="15" customHeight="1" x14ac:dyDescent="0.3">
      <c r="A8" s="450"/>
      <c r="B8" s="115" t="s">
        <v>116</v>
      </c>
      <c r="C8" s="116" t="s">
        <v>112</v>
      </c>
      <c r="D8" s="117">
        <v>2000</v>
      </c>
      <c r="E8" s="118">
        <f>D8</f>
        <v>2000</v>
      </c>
      <c r="F8" s="119"/>
      <c r="G8" s="109"/>
    </row>
    <row r="9" spans="1:7" ht="14.4" thickBot="1" x14ac:dyDescent="0.35">
      <c r="A9" s="450"/>
      <c r="B9" s="132" t="s">
        <v>113</v>
      </c>
      <c r="C9" s="133"/>
      <c r="D9" s="134">
        <f>SUM(D7:D8)</f>
        <v>18969.95</v>
      </c>
      <c r="E9" s="135">
        <f>E8</f>
        <v>2000</v>
      </c>
      <c r="F9" s="136">
        <f>F7</f>
        <v>16969.95</v>
      </c>
      <c r="G9" s="109"/>
    </row>
    <row r="10" spans="1:7" ht="27.6" x14ac:dyDescent="0.3">
      <c r="A10" s="449" t="s">
        <v>117</v>
      </c>
      <c r="B10" s="110" t="s">
        <v>118</v>
      </c>
      <c r="C10" s="111" t="s">
        <v>111</v>
      </c>
      <c r="D10" s="112">
        <f>1756.61+41057.52</f>
        <v>42814.13</v>
      </c>
      <c r="E10" s="113"/>
      <c r="F10" s="114">
        <f>D10</f>
        <v>42814.13</v>
      </c>
      <c r="G10" s="109">
        <v>1756.61</v>
      </c>
    </row>
    <row r="11" spans="1:7" ht="14.4" thickBot="1" x14ac:dyDescent="0.35">
      <c r="A11" s="451"/>
      <c r="B11" s="120" t="s">
        <v>113</v>
      </c>
      <c r="C11" s="137"/>
      <c r="D11" s="122">
        <f>SUM(D10:D10)</f>
        <v>42814.13</v>
      </c>
      <c r="E11" s="123"/>
      <c r="F11" s="124">
        <f>F10</f>
        <v>42814.13</v>
      </c>
      <c r="G11" s="109"/>
    </row>
    <row r="12" spans="1:7" s="144" customFormat="1" ht="27.6" x14ac:dyDescent="0.3">
      <c r="A12" s="450" t="s">
        <v>119</v>
      </c>
      <c r="B12" s="138" t="s">
        <v>120</v>
      </c>
      <c r="C12" s="139" t="s">
        <v>121</v>
      </c>
      <c r="D12" s="140">
        <v>8000</v>
      </c>
      <c r="E12" s="141"/>
      <c r="F12" s="142">
        <f>D12</f>
        <v>8000</v>
      </c>
      <c r="G12" s="143">
        <v>-16992.62</v>
      </c>
    </row>
    <row r="13" spans="1:7" s="144" customFormat="1" ht="15" customHeight="1" x14ac:dyDescent="0.3">
      <c r="A13" s="450"/>
      <c r="B13" s="145" t="s">
        <v>122</v>
      </c>
      <c r="C13" s="146" t="s">
        <v>112</v>
      </c>
      <c r="D13" s="147">
        <v>4516.2</v>
      </c>
      <c r="E13" s="148">
        <f>D13</f>
        <v>4516.2</v>
      </c>
      <c r="F13" s="149"/>
      <c r="G13" s="143"/>
    </row>
    <row r="14" spans="1:7" s="144" customFormat="1" ht="29.25" customHeight="1" x14ac:dyDescent="0.3">
      <c r="A14" s="450"/>
      <c r="B14" s="178" t="s">
        <v>123</v>
      </c>
      <c r="C14" s="150" t="s">
        <v>121</v>
      </c>
      <c r="D14" s="151">
        <f>24992.62-8000</f>
        <v>16992.62</v>
      </c>
      <c r="E14" s="152"/>
      <c r="F14" s="153">
        <f>D14</f>
        <v>16992.62</v>
      </c>
      <c r="G14" s="143">
        <v>16992.62</v>
      </c>
    </row>
    <row r="15" spans="1:7" s="144" customFormat="1" ht="14.4" thickBot="1" x14ac:dyDescent="0.35">
      <c r="A15" s="450"/>
      <c r="B15" s="132" t="s">
        <v>113</v>
      </c>
      <c r="C15" s="150"/>
      <c r="D15" s="134">
        <f>SUM(D12:D14)</f>
        <v>29508.82</v>
      </c>
      <c r="E15" s="134">
        <f>SUM(E12:E14)</f>
        <v>4516.2</v>
      </c>
      <c r="F15" s="154">
        <f>F12+F13+F14</f>
        <v>24992.62</v>
      </c>
      <c r="G15" s="143"/>
    </row>
    <row r="16" spans="1:7" ht="27.6" x14ac:dyDescent="0.3">
      <c r="A16" s="449" t="s">
        <v>124</v>
      </c>
      <c r="B16" s="110" t="s">
        <v>125</v>
      </c>
      <c r="C16" s="111" t="s">
        <v>111</v>
      </c>
      <c r="D16" s="155">
        <v>18726.43</v>
      </c>
      <c r="E16" s="156">
        <f>D16</f>
        <v>18726.43</v>
      </c>
      <c r="F16" s="157"/>
      <c r="G16" s="109"/>
    </row>
    <row r="17" spans="1:7" ht="15.75" customHeight="1" x14ac:dyDescent="0.3">
      <c r="A17" s="450"/>
      <c r="B17" s="115" t="s">
        <v>126</v>
      </c>
      <c r="C17" s="116" t="s">
        <v>112</v>
      </c>
      <c r="D17" s="117">
        <v>2000</v>
      </c>
      <c r="E17" s="118">
        <f>D17</f>
        <v>2000</v>
      </c>
      <c r="F17" s="119"/>
      <c r="G17" s="109"/>
    </row>
    <row r="18" spans="1:7" ht="14.4" thickBot="1" x14ac:dyDescent="0.35">
      <c r="A18" s="451"/>
      <c r="B18" s="120" t="s">
        <v>113</v>
      </c>
      <c r="C18" s="137"/>
      <c r="D18" s="122">
        <f>SUM(D16:D17)</f>
        <v>20726.43</v>
      </c>
      <c r="E18" s="123">
        <f>E16+E17</f>
        <v>20726.43</v>
      </c>
      <c r="F18" s="124">
        <f>F16+F17</f>
        <v>0</v>
      </c>
      <c r="G18" s="109"/>
    </row>
    <row r="19" spans="1:7" ht="27.6" x14ac:dyDescent="0.3">
      <c r="A19" s="450" t="s">
        <v>127</v>
      </c>
      <c r="B19" s="127" t="s">
        <v>128</v>
      </c>
      <c r="C19" s="128" t="s">
        <v>111</v>
      </c>
      <c r="D19" s="140">
        <f>18500+19000</f>
        <v>37500</v>
      </c>
      <c r="E19" s="130"/>
      <c r="F19" s="131">
        <f>D19</f>
        <v>37500</v>
      </c>
      <c r="G19" s="109">
        <v>18500</v>
      </c>
    </row>
    <row r="20" spans="1:7" ht="25.5" customHeight="1" x14ac:dyDescent="0.3">
      <c r="A20" s="450"/>
      <c r="B20" s="115" t="s">
        <v>129</v>
      </c>
      <c r="C20" s="116" t="s">
        <v>112</v>
      </c>
      <c r="D20" s="117">
        <v>2196.39</v>
      </c>
      <c r="E20" s="118">
        <f>D20</f>
        <v>2196.39</v>
      </c>
      <c r="F20" s="119"/>
      <c r="G20" s="109"/>
    </row>
    <row r="21" spans="1:7" ht="14.4" thickBot="1" x14ac:dyDescent="0.35">
      <c r="A21" s="450"/>
      <c r="B21" s="132" t="s">
        <v>113</v>
      </c>
      <c r="C21" s="133"/>
      <c r="D21" s="134">
        <f>SUM(D19:D20)</f>
        <v>39696.39</v>
      </c>
      <c r="E21" s="135">
        <f>E19+E20</f>
        <v>2196.39</v>
      </c>
      <c r="F21" s="136">
        <f>F19+F20</f>
        <v>37500</v>
      </c>
      <c r="G21" s="109"/>
    </row>
    <row r="22" spans="1:7" ht="27.6" x14ac:dyDescent="0.3">
      <c r="A22" s="449" t="s">
        <v>130</v>
      </c>
      <c r="B22" s="159" t="s">
        <v>131</v>
      </c>
      <c r="C22" s="111" t="s">
        <v>132</v>
      </c>
      <c r="D22" s="155">
        <v>18125</v>
      </c>
      <c r="E22" s="113"/>
      <c r="F22" s="114">
        <f>D22</f>
        <v>18125</v>
      </c>
      <c r="G22" s="109"/>
    </row>
    <row r="23" spans="1:7" ht="27" customHeight="1" x14ac:dyDescent="0.3">
      <c r="A23" s="450"/>
      <c r="B23" s="115" t="s">
        <v>133</v>
      </c>
      <c r="C23" s="116" t="s">
        <v>112</v>
      </c>
      <c r="D23" s="117">
        <v>1854.93</v>
      </c>
      <c r="E23" s="118">
        <f>D23</f>
        <v>1854.93</v>
      </c>
      <c r="F23" s="158"/>
      <c r="G23" s="109"/>
    </row>
    <row r="24" spans="1:7" ht="14.4" thickBot="1" x14ac:dyDescent="0.35">
      <c r="A24" s="451"/>
      <c r="B24" s="120" t="s">
        <v>113</v>
      </c>
      <c r="C24" s="137"/>
      <c r="D24" s="122">
        <f>SUM(D22:D23)</f>
        <v>19979.93</v>
      </c>
      <c r="E24" s="123">
        <f>E22+E23</f>
        <v>1854.93</v>
      </c>
      <c r="F24" s="124">
        <f>F22+F23</f>
        <v>18125</v>
      </c>
      <c r="G24" s="109"/>
    </row>
    <row r="25" spans="1:7" ht="27.6" x14ac:dyDescent="0.3">
      <c r="A25" s="450" t="s">
        <v>134</v>
      </c>
      <c r="B25" s="138" t="s">
        <v>135</v>
      </c>
      <c r="C25" s="128" t="s">
        <v>111</v>
      </c>
      <c r="D25" s="140">
        <f>1476</f>
        <v>1476</v>
      </c>
      <c r="E25" s="130"/>
      <c r="F25" s="131">
        <f>D25</f>
        <v>1476</v>
      </c>
      <c r="G25" s="109">
        <f>-10000+1476</f>
        <v>-8524</v>
      </c>
    </row>
    <row r="26" spans="1:7" ht="28.5" customHeight="1" x14ac:dyDescent="0.3">
      <c r="A26" s="450"/>
      <c r="B26" s="115" t="s">
        <v>136</v>
      </c>
      <c r="C26" s="116" t="s">
        <v>132</v>
      </c>
      <c r="D26" s="117">
        <f>22200+10000-1476+1402.6</f>
        <v>32126.6</v>
      </c>
      <c r="E26" s="118">
        <f>D26</f>
        <v>32126.6</v>
      </c>
      <c r="F26" s="119"/>
      <c r="G26" s="109">
        <f>8524+1402.6</f>
        <v>9926.6</v>
      </c>
    </row>
    <row r="27" spans="1:7" ht="24.75" customHeight="1" x14ac:dyDescent="0.3">
      <c r="A27" s="450"/>
      <c r="B27" s="115" t="s">
        <v>137</v>
      </c>
      <c r="C27" s="116" t="s">
        <v>112</v>
      </c>
      <c r="D27" s="117">
        <f>2000-1000</f>
        <v>1000</v>
      </c>
      <c r="E27" s="118">
        <f>D27</f>
        <v>1000</v>
      </c>
      <c r="F27" s="119"/>
      <c r="G27" s="109"/>
    </row>
    <row r="28" spans="1:7" ht="14.4" thickBot="1" x14ac:dyDescent="0.35">
      <c r="A28" s="450"/>
      <c r="B28" s="132" t="s">
        <v>113</v>
      </c>
      <c r="C28" s="133"/>
      <c r="D28" s="134">
        <f>SUM(D25:D27)</f>
        <v>34602.6</v>
      </c>
      <c r="E28" s="135">
        <f>E25+E26+E27</f>
        <v>33126.6</v>
      </c>
      <c r="F28" s="136">
        <f>F25+F26+F27</f>
        <v>1476</v>
      </c>
      <c r="G28" s="109"/>
    </row>
    <row r="29" spans="1:7" x14ac:dyDescent="0.3">
      <c r="A29" s="449" t="s">
        <v>138</v>
      </c>
      <c r="B29" s="110" t="s">
        <v>139</v>
      </c>
      <c r="C29" s="111" t="s">
        <v>140</v>
      </c>
      <c r="D29" s="112">
        <v>14500</v>
      </c>
      <c r="E29" s="113"/>
      <c r="F29" s="114">
        <f>D29</f>
        <v>14500</v>
      </c>
      <c r="G29" s="109"/>
    </row>
    <row r="30" spans="1:7" ht="24" customHeight="1" x14ac:dyDescent="0.3">
      <c r="A30" s="450"/>
      <c r="B30" s="115" t="s">
        <v>141</v>
      </c>
      <c r="C30" s="116" t="s">
        <v>112</v>
      </c>
      <c r="D30" s="117">
        <v>1571.77</v>
      </c>
      <c r="E30" s="118">
        <f>D30</f>
        <v>1571.77</v>
      </c>
      <c r="F30" s="119"/>
      <c r="G30" s="109"/>
    </row>
    <row r="31" spans="1:7" ht="14.4" thickBot="1" x14ac:dyDescent="0.35">
      <c r="A31" s="451"/>
      <c r="B31" s="120" t="s">
        <v>113</v>
      </c>
      <c r="C31" s="137"/>
      <c r="D31" s="122">
        <f>SUM(D29:D30)</f>
        <v>16071.77</v>
      </c>
      <c r="E31" s="123">
        <f>E29+E30</f>
        <v>1571.77</v>
      </c>
      <c r="F31" s="124">
        <f>F29+F30</f>
        <v>14500</v>
      </c>
      <c r="G31" s="109"/>
    </row>
    <row r="32" spans="1:7" ht="27.6" x14ac:dyDescent="0.3">
      <c r="A32" s="449" t="s">
        <v>142</v>
      </c>
      <c r="B32" s="110" t="s">
        <v>143</v>
      </c>
      <c r="C32" s="111" t="s">
        <v>144</v>
      </c>
      <c r="D32" s="155">
        <v>17800</v>
      </c>
      <c r="E32" s="156">
        <v>17800</v>
      </c>
      <c r="F32" s="157"/>
      <c r="G32" s="109">
        <v>800</v>
      </c>
    </row>
    <row r="33" spans="1:7" x14ac:dyDescent="0.3">
      <c r="A33" s="450"/>
      <c r="B33" s="115" t="s">
        <v>145</v>
      </c>
      <c r="C33" s="116" t="s">
        <v>112</v>
      </c>
      <c r="D33" s="117">
        <f>2699.49-300</f>
        <v>2399.4899999999998</v>
      </c>
      <c r="E33" s="118">
        <f>D33</f>
        <v>2399.4899999999998</v>
      </c>
      <c r="F33" s="119"/>
      <c r="G33" s="109"/>
    </row>
    <row r="34" spans="1:7" ht="14.4" thickBot="1" x14ac:dyDescent="0.35">
      <c r="A34" s="451"/>
      <c r="B34" s="120" t="s">
        <v>113</v>
      </c>
      <c r="C34" s="137"/>
      <c r="D34" s="122">
        <f>SUM(D32:D33)</f>
        <v>20199.489999999998</v>
      </c>
      <c r="E34" s="122">
        <f>SUM(E32:E33)</f>
        <v>20199.489999999998</v>
      </c>
      <c r="F34" s="160">
        <f>SUM(F32:F33)</f>
        <v>0</v>
      </c>
      <c r="G34" s="109"/>
    </row>
    <row r="35" spans="1:7" ht="14.4" thickBot="1" x14ac:dyDescent="0.35">
      <c r="A35" s="452" t="s">
        <v>146</v>
      </c>
      <c r="B35" s="453"/>
      <c r="C35" s="161"/>
      <c r="D35" s="162">
        <f>D6+D9+D11+D15+D18+D21+D24+D28+D31+D34</f>
        <v>257718.50999999995</v>
      </c>
      <c r="E35" s="162">
        <f>E6+E9+E11+E15+E18+E21+E24+E28+E31+E34</f>
        <v>86191.81</v>
      </c>
      <c r="F35" s="163">
        <f>F6+F9+F11+F15+F18+F21+F24+F28+F31+F34</f>
        <v>171526.7</v>
      </c>
      <c r="G35" s="109"/>
    </row>
    <row r="36" spans="1:7" hidden="1" x14ac:dyDescent="0.3">
      <c r="A36" s="164"/>
      <c r="B36" s="164"/>
      <c r="C36" s="165" t="s">
        <v>147</v>
      </c>
      <c r="D36" s="166"/>
      <c r="E36" s="167"/>
      <c r="F36" s="168">
        <f>F29</f>
        <v>14500</v>
      </c>
      <c r="G36" s="109"/>
    </row>
    <row r="37" spans="1:7" hidden="1" x14ac:dyDescent="0.3">
      <c r="C37" s="169" t="s">
        <v>95</v>
      </c>
      <c r="D37" s="170"/>
      <c r="E37" s="171" t="e">
        <f>#REF!+E8+#REF!+E13+E17+E20+E23+E27+E30+#REF!+E33</f>
        <v>#REF!</v>
      </c>
      <c r="F37" s="172"/>
      <c r="G37" s="109"/>
    </row>
    <row r="38" spans="1:7" hidden="1" x14ac:dyDescent="0.3">
      <c r="C38" s="169" t="s">
        <v>148</v>
      </c>
      <c r="D38" s="170"/>
      <c r="E38" s="171" t="e">
        <f>E16+#REF!</f>
        <v>#REF!</v>
      </c>
      <c r="F38" s="171" t="e">
        <f>F5+F7+F10+F19+#REF!+F25</f>
        <v>#REF!</v>
      </c>
      <c r="G38" s="109"/>
    </row>
    <row r="39" spans="1:7" hidden="1" x14ac:dyDescent="0.3">
      <c r="C39" s="169" t="s">
        <v>149</v>
      </c>
      <c r="D39" s="170"/>
      <c r="E39" s="172"/>
      <c r="F39" s="171">
        <f>F12</f>
        <v>8000</v>
      </c>
      <c r="G39" s="109"/>
    </row>
    <row r="40" spans="1:7" hidden="1" x14ac:dyDescent="0.3">
      <c r="C40" s="169" t="s">
        <v>150</v>
      </c>
      <c r="D40" s="170"/>
      <c r="E40" s="171">
        <f>E32</f>
        <v>17800</v>
      </c>
      <c r="F40" s="171"/>
      <c r="G40" s="109"/>
    </row>
    <row r="41" spans="1:7" hidden="1" x14ac:dyDescent="0.3">
      <c r="C41" s="169" t="s">
        <v>151</v>
      </c>
      <c r="D41" s="170"/>
      <c r="E41" s="171">
        <f>E26</f>
        <v>32126.6</v>
      </c>
      <c r="F41" s="171">
        <f>F22</f>
        <v>18125</v>
      </c>
      <c r="G41" s="109"/>
    </row>
    <row r="42" spans="1:7" s="126" customFormat="1" hidden="1" x14ac:dyDescent="0.3">
      <c r="C42" s="173"/>
      <c r="D42" s="174" t="e">
        <f>E42+F42</f>
        <v>#REF!</v>
      </c>
      <c r="E42" s="175" t="e">
        <f>E37+E38+E40+E41</f>
        <v>#REF!</v>
      </c>
      <c r="F42" s="175" t="e">
        <f>F36+F38+F39+F40+F41</f>
        <v>#REF!</v>
      </c>
      <c r="G42" s="125"/>
    </row>
    <row r="43" spans="1:7" hidden="1" x14ac:dyDescent="0.3">
      <c r="G43" s="109"/>
    </row>
  </sheetData>
  <mergeCells count="17">
    <mergeCell ref="A19:A21"/>
    <mergeCell ref="D1:F1"/>
    <mergeCell ref="A2:F2"/>
    <mergeCell ref="A3:A4"/>
    <mergeCell ref="B3:B4"/>
    <mergeCell ref="D3:D4"/>
    <mergeCell ref="E3:F3"/>
    <mergeCell ref="A5:A6"/>
    <mergeCell ref="A7:A9"/>
    <mergeCell ref="A10:A11"/>
    <mergeCell ref="A12:A15"/>
    <mergeCell ref="A16:A18"/>
    <mergeCell ref="A22:A24"/>
    <mergeCell ref="A25:A28"/>
    <mergeCell ref="A29:A31"/>
    <mergeCell ref="A32:A34"/>
    <mergeCell ref="A35:B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 1,2,4,5,6</vt:lpstr>
      <vt:lpstr>zał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K_Kulinska-Pluta</cp:lastModifiedBy>
  <cp:lastPrinted>2020-10-13T06:36:52Z</cp:lastPrinted>
  <dcterms:created xsi:type="dcterms:W3CDTF">2018-07-16T10:19:39Z</dcterms:created>
  <dcterms:modified xsi:type="dcterms:W3CDTF">2020-10-23T11:39:46Z</dcterms:modified>
</cp:coreProperties>
</file>